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q.corp.mos.ru\ext\DROZ\Полянка\Рабочая папка (УЭиТР)\2024\Техзадания_2024\ТТ\ЛОТ 80_ДГКБ Башляевой_РЕН 11006_аналог\"/>
    </mc:Choice>
  </mc:AlternateContent>
  <bookViews>
    <workbookView xWindow="0" yWindow="0" windowWidth="28800" windowHeight="11835" tabRatio="795"/>
  </bookViews>
  <sheets>
    <sheet name="РНМЦК ПИР Панфил" sheetId="47" r:id="rId1"/>
    <sheet name="РНМЦК СМР Панфиловцев" sheetId="33" r:id="rId2"/>
    <sheet name="РНМЦК (по 604) " sheetId="14" r:id="rId3"/>
  </sheets>
  <definedNames>
    <definedName name="_GoBack" localSheetId="0">'РНМЦК ПИР Панфил'!$A$17</definedName>
    <definedName name="_xlnm.Print_Area" localSheetId="2">'РНМЦК (по 604) '!$A$1:$E$38</definedName>
    <definedName name="_xlnm.Print_Area" localSheetId="0">'РНМЦК ПИР Панфил'!$A$1:$E$24</definedName>
    <definedName name="_xlnm.Print_Area" localSheetId="1">'РНМЦК СМР Панфиловцев'!$A$1:$E$34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3" l="1"/>
  <c r="D18" i="33"/>
  <c r="E28" i="33"/>
  <c r="E24" i="14"/>
  <c r="B14" i="14" l="1"/>
  <c r="B15" i="14"/>
  <c r="B13" i="14"/>
  <c r="B12" i="14"/>
  <c r="F18" i="47" l="1"/>
  <c r="B17" i="47"/>
  <c r="D17" i="47" s="1"/>
  <c r="E17" i="47" s="1"/>
  <c r="D16" i="47"/>
  <c r="E16" i="47" s="1"/>
  <c r="B16" i="47"/>
  <c r="B18" i="47" s="1"/>
  <c r="D15" i="47"/>
  <c r="E15" i="47" s="1"/>
  <c r="E18" i="47" s="1"/>
  <c r="E19" i="47" s="1"/>
  <c r="B17" i="14" l="1"/>
  <c r="B18" i="14" s="1"/>
  <c r="G22" i="33"/>
  <c r="C21" i="33"/>
  <c r="D21" i="33" s="1"/>
  <c r="E21" i="33" s="1"/>
  <c r="E16" i="33"/>
  <c r="D16" i="33"/>
  <c r="C15" i="33"/>
  <c r="D15" i="33" s="1"/>
  <c r="E15" i="33"/>
  <c r="J14" i="33"/>
  <c r="C14" i="33"/>
  <c r="D14" i="33" s="1"/>
  <c r="E14" i="33" s="1"/>
  <c r="C13" i="33"/>
  <c r="D13" i="33" s="1"/>
  <c r="E13" i="33" s="1"/>
  <c r="C12" i="33"/>
  <c r="D12" i="33" l="1"/>
  <c r="B17" i="33"/>
  <c r="B18" i="33" l="1"/>
  <c r="B19" i="33" s="1"/>
  <c r="B20" i="33" s="1"/>
  <c r="D17" i="33"/>
  <c r="E12" i="33"/>
  <c r="D19" i="33" l="1"/>
  <c r="D20" i="33" s="1"/>
  <c r="D22" i="33" s="1"/>
  <c r="D23" i="33" s="1"/>
  <c r="E17" i="33"/>
  <c r="B22" i="33"/>
  <c r="E19" i="33" l="1"/>
  <c r="B23" i="33"/>
  <c r="F23" i="33" s="1"/>
  <c r="F22" i="33"/>
  <c r="E20" i="33" l="1"/>
  <c r="E22" i="33" l="1"/>
  <c r="E23" i="33" s="1"/>
  <c r="G23" i="33" s="1"/>
  <c r="C15" i="14"/>
  <c r="D15" i="14"/>
  <c r="E15" i="14" s="1"/>
  <c r="D13" i="14" l="1"/>
  <c r="E13" i="14" s="1"/>
  <c r="C14" i="14"/>
  <c r="D12" i="14" l="1"/>
  <c r="E12" i="14" l="1"/>
  <c r="D14" i="14" l="1"/>
  <c r="D17" i="14" s="1"/>
  <c r="D18" i="14" l="1"/>
  <c r="D19" i="14" s="1"/>
  <c r="E14" i="14" l="1"/>
  <c r="E17" i="14" s="1"/>
  <c r="B19" i="14"/>
  <c r="E18" i="14" l="1"/>
  <c r="E19" i="14" s="1"/>
</calcChain>
</file>

<file path=xl/sharedStrings.xml><?xml version="1.0" encoding="utf-8"?>
<sst xmlns="http://schemas.openxmlformats.org/spreadsheetml/2006/main" count="79" uniqueCount="59">
  <si>
    <t>РАСЧЕТ НАЧАЛЬНОЙ (МАКСИМАЛЬНОЙ) ЦЕНЫ КОНТРАКТА</t>
  </si>
  <si>
    <t>Основание:</t>
  </si>
  <si>
    <t xml:space="preserve">1. Положительное заключение государственной экспертизы от 03.03.2022 № 77-1-1-2-012045-2022 на объект-аналог: "Переоборудование помещений под установку медицинского оборудования ГБУЗ «Детская городская поликлиника № 61 Департамента здравоохранения города Москвы», (рентген) по адресу: г. Москва, ул. 2-ая Синичкина, д. 6, стр. 1 " </t>
  </si>
  <si>
    <t>руб.</t>
  </si>
  <si>
    <t>Наименование работ и затрат</t>
  </si>
  <si>
    <r>
      <t>Утвержденная сметная стоимость строительства в текущем уровне цен
январь</t>
    </r>
    <r>
      <rPr>
        <b/>
        <sz val="14"/>
        <rFont val="Times New Roman"/>
        <family val="1"/>
        <charset val="204"/>
      </rPr>
      <t xml:space="preserve"> 2022 г.</t>
    </r>
  </si>
  <si>
    <t>Обобщенный индекс изменения стоимости</t>
  </si>
  <si>
    <t>Начальная (максимальная) цена  контракта подрядных работ и затрат на период проведения ремонтных работ</t>
  </si>
  <si>
    <t>Строительно-монтажные работы</t>
  </si>
  <si>
    <t>Оборудование</t>
  </si>
  <si>
    <t>в т.ч. не облагаемое НДС</t>
  </si>
  <si>
    <t xml:space="preserve">Прочие  работы </t>
  </si>
  <si>
    <t>Проектно-изыскательские работы</t>
  </si>
  <si>
    <t>Непредвиденные затраты  2%</t>
  </si>
  <si>
    <t>Итого</t>
  </si>
  <si>
    <t>НДС-20%</t>
  </si>
  <si>
    <t>Всего с учетом  НДС</t>
  </si>
  <si>
    <t>Возвратные суммы (с НДС)</t>
  </si>
  <si>
    <t>Всего с учетом возвратных сумм</t>
  </si>
  <si>
    <t>в т.ч. НДС</t>
  </si>
  <si>
    <t>Заказчик</t>
  </si>
  <si>
    <t>Первый заместитель директора</t>
  </si>
  <si>
    <t>ГБУ "Дирекция развития объектов</t>
  </si>
  <si>
    <t xml:space="preserve">здравоохранения города Москвы"       </t>
  </si>
  <si>
    <t>Р.Н. Хорошилов</t>
  </si>
  <si>
    <t xml:space="preserve">Затраты на подготовку проектной документации </t>
  </si>
  <si>
    <t>Затраты на выполнение инженерных изысканий</t>
  </si>
  <si>
    <t xml:space="preserve">Затраты на выполнение работ по строительству, реконструкции и (или) капитальному ремонту </t>
  </si>
  <si>
    <t>Стоимость без учета НДС</t>
  </si>
  <si>
    <t>НДС 20%</t>
  </si>
  <si>
    <t>Стоимость с учетом НДС</t>
  </si>
  <si>
    <t>Основание для расчета:</t>
  </si>
  <si>
    <t>Заказчик:</t>
  </si>
  <si>
    <t>1.  Нормативные документы</t>
  </si>
  <si>
    <t>2.  Сметные расчеты</t>
  </si>
  <si>
    <t>(руб.)</t>
  </si>
  <si>
    <t>Наименование работ
 (услуг)</t>
  </si>
  <si>
    <t>Стоимость работ в базовых ценах 2000г.</t>
  </si>
  <si>
    <t xml:space="preserve">Начальная (максимальная) цена контракта                                   </t>
  </si>
  <si>
    <t xml:space="preserve">Начальная (максимальная) цена контракта с НДС                                  </t>
  </si>
  <si>
    <t xml:space="preserve">Техническое заключение о состоянии конструкций </t>
  </si>
  <si>
    <t>Разработка проектной  документации</t>
  </si>
  <si>
    <t>Разработка рабочей документации</t>
  </si>
  <si>
    <t>Стоимость с учетом  НДС</t>
  </si>
  <si>
    <t>в т.ч. НДС 20%</t>
  </si>
  <si>
    <t xml:space="preserve">Первый заместитель директора
ГБУ "Дирекция развития объектов 
здравоохранения города Москвы"                                                    
</t>
  </si>
  <si>
    <t>___________________Р.Н. Хорошилов</t>
  </si>
  <si>
    <t>Затраты на оборудование</t>
  </si>
  <si>
    <t xml:space="preserve">Коэффициент пересчета на период формирования начальной  цены  1кв. 2024г.                        </t>
  </si>
  <si>
    <t xml:space="preserve"> По адресу:  г. Москва, ул. Героев Панфиловцев, д.28</t>
  </si>
  <si>
    <t>Выполнение работ по подготовке проектной и рабочей документации с получением положительного заключения Экспертизы на переоборудование помещений под размещение аппарата рентгенодиагностического 
в травмпункте ГБУЗ «ДГКБ им. З.А. Башляевой ДЗМ» по адресу: г. Москва, ул. Героев Панфиловцев, д.28</t>
  </si>
  <si>
    <t>Выполнение работ по переоборудованию помещений под размещение аппарата рентгенодиагностического 
в травмпункте в ГБУЗ «ДГКБ им. З.А. Башляевой ДЗМ» по адресу: г. Москва, ул. Героев Панфиловцев, д.28</t>
  </si>
  <si>
    <t>Выполнение работ по подготовке проектной и рабочей документации с получением положительного заключения Экспертизы, переоборудованию помещений под размещение аппарата рентгенодиагностического в травмпункте ГБУЗ «ДГКБ им. З.А. Башляевой ДЗМ» по адресу: г. Москва, ул. Героев Панфиловцев, д.28 (лот 80)</t>
  </si>
  <si>
    <t>Расчет обобщенного индекса изменения стоимости  - на январь 2024 г.к январю 2022 г., по строке "Капитальный ремонт объектов здравоохранения" (приложение к распоряжению ДЭПиР г. Москвы от 26.12.2022г. №26-Р, от 29.12.2023г. №ДПР-Р-29/23, от 01.02.2024г. №ДПР-Р-2/24)</t>
  </si>
  <si>
    <t>Коб = 1,0074*1,0051*1,0544*1,0116*0,9994*1,0000*0,9968*1,0031*0,9926*1,0017*1,0278*1,0601*1,0034</t>
  </si>
  <si>
    <t xml:space="preserve">Сметная стоимость ремонта в текущем уровне цен, пересчитанная на момент формирования начальной цены - с января 2022г. на январь 2024г.                                          </t>
  </si>
  <si>
    <t>Приложение 1 
к Протоколу согласования начальной
 (максимальной) цены  контракта (цены лота)</t>
  </si>
  <si>
    <t>Приложение 1.2
к Протоколу согласования начальной
 (максимальной) цены  контракта (цены лота)</t>
  </si>
  <si>
    <t>Приложение 1.1 
к Протоколу согласования начальной
 (максимальной) цены  контракта (цены лота)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</si>
</sst>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_-;\-* #,##0.00_-;_-* &quot;-&quot;??_-;_-@_-"/>
    <numFmt numFmtId="164" formatCode="_-* #,##0.00\ _₽_-;\-* #,##0.00\ _₽_-;_-* &quot;-&quot;??\ _₽_-;_-@_-"/>
    <numFmt numFmtId="165" formatCode="#,##0.0000"/>
    <numFmt numFmtId="166" formatCode="0.000"/>
    <numFmt numFmtId="167" formatCode="_-* #,##0.0000\ _₽_-;\-* #,##0.0000\ _₽_-;_-* &quot;-&quot;????\ _₽_-;_-@_-"/>
    <numFmt numFmtId="168" formatCode="_-* #,##0.0000_-;\-* #,##0.0000_-;_-* &quot;-&quot;??_-;_-@_-"/>
    <numFmt numFmtId="169" formatCode="0.0000"/>
    <numFmt numFmtId="170" formatCode="_-* #,##0.00000_-;\-* #,##0.00000_-;_-* &quot;-&quot;??_-;_-@_-"/>
    <numFmt numFmtId="171" formatCode="#,##0.00_р_."/>
    <numFmt numFmtId="172" formatCode="_-* #,##0.00_р_._-;\-* #,##0.00_р_._-;_-* &quot;-&quot;??_р_._-;_-@_-"/>
    <numFmt numFmtId="173" formatCode="#,##0.000"/>
    <numFmt numFmtId="174" formatCode="_-* #,##0.000_р_._-;\-* #,##0.000_р_._-;_-* &quot;-&quot;??_р_._-;_-@_-"/>
    <numFmt numFmtId="175" formatCode="* #,##0.00;* \-#,##0.00;* &quot;-&quot;??;@"/>
    <numFmt numFmtId="176" formatCode="0_)"/>
    <numFmt numFmtId="177" formatCode="_-* #,##0.000_-;\-* #,##0.000_-;_-* &quot;-&quot;??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sz val="13.5"/>
      <name val="Times New Roman"/>
      <family val="1"/>
      <charset val="204"/>
    </font>
    <font>
      <sz val="11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6"/>
      <name val="Times New Roman"/>
      <family val="1"/>
      <charset val="204"/>
    </font>
    <font>
      <i/>
      <sz val="14"/>
      <color theme="4"/>
      <name val="Times New Roman"/>
      <family val="1"/>
      <charset val="204"/>
    </font>
    <font>
      <i/>
      <sz val="12"/>
      <color theme="4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Courier"/>
      <family val="1"/>
      <charset val="204"/>
    </font>
    <font>
      <sz val="12"/>
      <name val="Arial"/>
      <family val="2"/>
      <charset val="204"/>
    </font>
    <font>
      <sz val="10"/>
      <name val="Verdana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172" fontId="6" fillId="0" borderId="0" applyFont="0" applyFill="0" applyBorder="0" applyAlignment="0" applyProtection="0"/>
    <xf numFmtId="0" fontId="23" fillId="0" borderId="0"/>
    <xf numFmtId="0" fontId="1" fillId="0" borderId="0"/>
    <xf numFmtId="0" fontId="23" fillId="0" borderId="0"/>
    <xf numFmtId="175" fontId="24" fillId="0" borderId="0" applyFont="0" applyFill="0" applyBorder="0" applyAlignment="0" applyProtection="0"/>
    <xf numFmtId="0" fontId="25" fillId="0" borderId="0"/>
    <xf numFmtId="172" fontId="2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76" fontId="26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>
      <alignment horizontal="right" vertical="top" wrapText="1"/>
    </xf>
    <xf numFmtId="0" fontId="10" fillId="0" borderId="1">
      <alignment horizontal="center"/>
    </xf>
    <xf numFmtId="0" fontId="6" fillId="0" borderId="0">
      <alignment vertical="top"/>
    </xf>
    <xf numFmtId="0" fontId="10" fillId="0" borderId="1">
      <alignment horizontal="center"/>
    </xf>
    <xf numFmtId="0" fontId="10" fillId="0" borderId="0">
      <alignment vertical="top"/>
    </xf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2" fontId="28" fillId="0" borderId="0">
      <alignment horizontal="right" vertical="top"/>
    </xf>
    <xf numFmtId="0" fontId="6" fillId="0" borderId="0"/>
    <xf numFmtId="0" fontId="10" fillId="0" borderId="0"/>
    <xf numFmtId="0" fontId="10" fillId="0" borderId="1">
      <alignment horizontal="center" wrapText="1"/>
    </xf>
    <xf numFmtId="0" fontId="6" fillId="0" borderId="0">
      <alignment vertical="top"/>
    </xf>
    <xf numFmtId="0" fontId="6" fillId="0" borderId="0">
      <alignment vertical="top"/>
    </xf>
    <xf numFmtId="0" fontId="28" fillId="0" borderId="1">
      <alignment horizontal="center" vertical="top"/>
    </xf>
    <xf numFmtId="0" fontId="28" fillId="0" borderId="1">
      <alignment horizontal="center" vertical="center"/>
    </xf>
    <xf numFmtId="0" fontId="10" fillId="0" borderId="0"/>
    <xf numFmtId="0" fontId="10" fillId="0" borderId="1">
      <alignment horizontal="center" wrapText="1"/>
    </xf>
    <xf numFmtId="0" fontId="10" fillId="0" borderId="1">
      <alignment horizontal="center"/>
    </xf>
    <xf numFmtId="0" fontId="10" fillId="0" borderId="1">
      <alignment horizontal="center" wrapText="1"/>
    </xf>
    <xf numFmtId="0" fontId="6" fillId="0" borderId="0"/>
    <xf numFmtId="0" fontId="10" fillId="0" borderId="0">
      <alignment horizontal="center"/>
    </xf>
    <xf numFmtId="0" fontId="10" fillId="0" borderId="0">
      <alignment horizontal="left" vertical="top"/>
    </xf>
    <xf numFmtId="0" fontId="10" fillId="0" borderId="0"/>
    <xf numFmtId="0" fontId="23" fillId="0" borderId="0"/>
    <xf numFmtId="0" fontId="23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vertical="center" wrapText="1"/>
    </xf>
    <xf numFmtId="0" fontId="10" fillId="0" borderId="0" xfId="2" applyFont="1" applyFill="1" applyBorder="1" applyAlignment="1">
      <alignment horizontal="left" vertical="center" wrapText="1"/>
    </xf>
    <xf numFmtId="165" fontId="10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/>
    <xf numFmtId="0" fontId="1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3" fillId="0" borderId="0" xfId="0" applyFont="1" applyFill="1"/>
    <xf numFmtId="0" fontId="13" fillId="2" borderId="0" xfId="0" applyFont="1" applyFill="1"/>
    <xf numFmtId="0" fontId="3" fillId="2" borderId="0" xfId="0" applyFont="1" applyFill="1"/>
    <xf numFmtId="167" fontId="3" fillId="0" borderId="0" xfId="0" applyNumberFormat="1" applyFont="1" applyFill="1"/>
    <xf numFmtId="43" fontId="13" fillId="0" borderId="0" xfId="1" applyFont="1" applyFill="1"/>
    <xf numFmtId="0" fontId="12" fillId="2" borderId="1" xfId="0" applyFont="1" applyFill="1" applyBorder="1" applyAlignment="1">
      <alignment vertical="center" wrapText="1"/>
    </xf>
    <xf numFmtId="4" fontId="13" fillId="0" borderId="0" xfId="0" applyNumberFormat="1" applyFont="1" applyFill="1"/>
    <xf numFmtId="4" fontId="14" fillId="0" borderId="0" xfId="0" applyNumberFormat="1" applyFont="1" applyFill="1"/>
    <xf numFmtId="43" fontId="3" fillId="0" borderId="0" xfId="1" applyFont="1"/>
    <xf numFmtId="0" fontId="15" fillId="0" borderId="0" xfId="0" applyFont="1"/>
    <xf numFmtId="169" fontId="15" fillId="0" borderId="0" xfId="0" applyNumberFormat="1" applyFont="1"/>
    <xf numFmtId="169" fontId="3" fillId="0" borderId="0" xfId="0" applyNumberFormat="1" applyFont="1"/>
    <xf numFmtId="169" fontId="2" fillId="0" borderId="0" xfId="0" applyNumberFormat="1" applyFont="1" applyFill="1"/>
    <xf numFmtId="165" fontId="2" fillId="0" borderId="0" xfId="0" applyNumberFormat="1" applyFont="1"/>
    <xf numFmtId="170" fontId="3" fillId="0" borderId="0" xfId="1" applyNumberFormat="1" applyFont="1"/>
    <xf numFmtId="0" fontId="17" fillId="0" borderId="1" xfId="0" applyFont="1" applyBorder="1" applyAlignment="1">
      <alignment vertical="center" wrapText="1"/>
    </xf>
    <xf numFmtId="4" fontId="17" fillId="0" borderId="1" xfId="0" applyNumberFormat="1" applyFont="1" applyFill="1" applyBorder="1" applyAlignment="1">
      <alignment horizontal="right" vertical="center"/>
    </xf>
    <xf numFmtId="165" fontId="17" fillId="0" borderId="1" xfId="0" applyNumberFormat="1" applyFont="1" applyFill="1" applyBorder="1" applyAlignment="1">
      <alignment horizontal="right" vertical="center"/>
    </xf>
    <xf numFmtId="0" fontId="18" fillId="0" borderId="0" xfId="0" applyFont="1" applyFill="1"/>
    <xf numFmtId="0" fontId="18" fillId="0" borderId="0" xfId="0" applyFont="1"/>
    <xf numFmtId="0" fontId="11" fillId="0" borderId="1" xfId="0" applyFont="1" applyBorder="1" applyAlignment="1">
      <alignment vertical="center" wrapText="1"/>
    </xf>
    <xf numFmtId="4" fontId="3" fillId="0" borderId="0" xfId="0" applyNumberFormat="1" applyFont="1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6" fillId="0" borderId="0" xfId="3"/>
    <xf numFmtId="0" fontId="8" fillId="0" borderId="0" xfId="3" applyFont="1"/>
    <xf numFmtId="0" fontId="6" fillId="0" borderId="0" xfId="3" applyAlignment="1">
      <alignment wrapText="1"/>
    </xf>
    <xf numFmtId="1" fontId="4" fillId="0" borderId="1" xfId="3" applyNumberFormat="1" applyFont="1" applyBorder="1" applyAlignment="1">
      <alignment horizontal="center" vertical="center" wrapText="1"/>
    </xf>
    <xf numFmtId="1" fontId="4" fillId="0" borderId="1" xfId="3" quotePrefix="1" applyNumberFormat="1" applyFont="1" applyBorder="1" applyAlignment="1">
      <alignment horizontal="left" vertical="center" wrapText="1"/>
    </xf>
    <xf numFmtId="172" fontId="4" fillId="2" borderId="1" xfId="4" applyFont="1" applyFill="1" applyBorder="1" applyAlignment="1">
      <alignment horizontal="right" vertical="center" wrapText="1"/>
    </xf>
    <xf numFmtId="173" fontId="4" fillId="0" borderId="1" xfId="4" applyNumberFormat="1" applyFont="1" applyBorder="1" applyAlignment="1">
      <alignment horizontal="right" vertical="center" wrapText="1"/>
    </xf>
    <xf numFmtId="4" fontId="4" fillId="0" borderId="1" xfId="3" applyNumberFormat="1" applyFont="1" applyBorder="1" applyAlignment="1">
      <alignment horizontal="right" vertical="center" wrapText="1"/>
    </xf>
    <xf numFmtId="0" fontId="4" fillId="0" borderId="1" xfId="3" applyFont="1" applyBorder="1" applyAlignment="1">
      <alignment horizontal="left" vertical="center" wrapText="1"/>
    </xf>
    <xf numFmtId="4" fontId="4" fillId="0" borderId="1" xfId="4" applyNumberFormat="1" applyFont="1" applyBorder="1" applyAlignment="1">
      <alignment horizontal="right" vertical="center" wrapText="1"/>
    </xf>
    <xf numFmtId="0" fontId="6" fillId="0" borderId="0" xfId="3" applyBorder="1"/>
    <xf numFmtId="166" fontId="4" fillId="0" borderId="1" xfId="3" applyNumberFormat="1" applyFont="1" applyFill="1" applyBorder="1" applyAlignment="1">
      <alignment vertical="center" wrapText="1"/>
    </xf>
    <xf numFmtId="171" fontId="4" fillId="2" borderId="1" xfId="3" applyNumberFormat="1" applyFont="1" applyFill="1" applyBorder="1" applyAlignment="1">
      <alignment horizontal="right" vertical="center" wrapText="1"/>
    </xf>
    <xf numFmtId="174" fontId="4" fillId="0" borderId="1" xfId="3" applyNumberFormat="1" applyFont="1" applyBorder="1" applyAlignment="1">
      <alignment horizontal="center" vertical="center" wrapText="1"/>
    </xf>
    <xf numFmtId="4" fontId="6" fillId="0" borderId="0" xfId="3" applyNumberFormat="1"/>
    <xf numFmtId="171" fontId="4" fillId="0" borderId="1" xfId="3" applyNumberFormat="1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right" vertical="center" wrapText="1"/>
    </xf>
    <xf numFmtId="166" fontId="11" fillId="0" borderId="0" xfId="3" applyNumberFormat="1" applyFont="1" applyFill="1" applyBorder="1" applyAlignment="1">
      <alignment vertical="center" wrapText="1"/>
    </xf>
    <xf numFmtId="171" fontId="11" fillId="0" borderId="0" xfId="3" applyNumberFormat="1" applyFont="1" applyBorder="1" applyAlignment="1">
      <alignment horizontal="center" vertical="center" wrapText="1"/>
    </xf>
    <xf numFmtId="171" fontId="11" fillId="0" borderId="0" xfId="3" applyNumberFormat="1" applyFont="1" applyBorder="1" applyAlignment="1">
      <alignment horizontal="right" vertical="center" wrapText="1"/>
    </xf>
    <xf numFmtId="4" fontId="11" fillId="0" borderId="0" xfId="4" applyNumberFormat="1" applyFont="1" applyBorder="1" applyAlignment="1">
      <alignment horizontal="right" vertical="center" wrapText="1"/>
    </xf>
    <xf numFmtId="171" fontId="20" fillId="0" borderId="0" xfId="3" applyNumberFormat="1" applyFont="1"/>
    <xf numFmtId="0" fontId="5" fillId="0" borderId="0" xfId="3" applyFont="1" applyAlignment="1">
      <alignment horizontal="left" vertical="center"/>
    </xf>
    <xf numFmtId="2" fontId="19" fillId="0" borderId="0" xfId="3" applyNumberFormat="1" applyFont="1" applyBorder="1" applyAlignment="1">
      <alignment vertical="center" wrapText="1"/>
    </xf>
    <xf numFmtId="0" fontId="23" fillId="0" borderId="0" xfId="3" applyFont="1" applyAlignment="1">
      <alignment vertical="center"/>
    </xf>
    <xf numFmtId="2" fontId="23" fillId="0" borderId="0" xfId="3" applyNumberFormat="1" applyFont="1" applyBorder="1" applyAlignment="1">
      <alignment horizontal="center" vertical="center" wrapText="1"/>
    </xf>
    <xf numFmtId="43" fontId="22" fillId="0" borderId="0" xfId="1" applyFont="1"/>
    <xf numFmtId="0" fontId="16" fillId="0" borderId="0" xfId="0" applyFont="1" applyFill="1" applyAlignment="1">
      <alignment horizontal="right"/>
    </xf>
    <xf numFmtId="0" fontId="16" fillId="0" borderId="0" xfId="2" applyFont="1" applyFill="1"/>
    <xf numFmtId="0" fontId="16" fillId="0" borderId="0" xfId="0" applyFont="1" applyFill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/>
    <xf numFmtId="0" fontId="4" fillId="0" borderId="1" xfId="0" applyFont="1" applyBorder="1" applyAlignment="1">
      <alignment vertical="center" wrapText="1"/>
    </xf>
    <xf numFmtId="168" fontId="4" fillId="0" borderId="0" xfId="1" applyNumberFormat="1" applyFont="1" applyFill="1" applyBorder="1" applyAlignment="1">
      <alignment horizontal="left" vertical="center" wrapText="1"/>
    </xf>
    <xf numFmtId="165" fontId="16" fillId="0" borderId="0" xfId="0" applyNumberFormat="1" applyFont="1"/>
    <xf numFmtId="165" fontId="16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/>
    <xf numFmtId="0" fontId="2" fillId="0" borderId="0" xfId="0" applyFont="1"/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0" xfId="3" applyNumberFormat="1" applyFont="1" applyBorder="1" applyAlignment="1">
      <alignment horizontal="left" vertical="center" wrapText="1"/>
    </xf>
    <xf numFmtId="0" fontId="4" fillId="0" borderId="0" xfId="3" applyFont="1" applyAlignment="1">
      <alignment horizontal="left" vertical="center" wrapText="1"/>
    </xf>
    <xf numFmtId="177" fontId="3" fillId="0" borderId="0" xfId="1" applyNumberFormat="1" applyFont="1" applyFill="1"/>
    <xf numFmtId="177" fontId="3" fillId="0" borderId="0" xfId="0" applyNumberFormat="1" applyFont="1" applyFill="1"/>
    <xf numFmtId="177" fontId="13" fillId="0" borderId="0" xfId="0" applyNumberFormat="1" applyFont="1" applyFill="1"/>
    <xf numFmtId="0" fontId="11" fillId="0" borderId="0" xfId="3" applyFont="1" applyBorder="1" applyAlignment="1">
      <alignment horizontal="right" vertical="center" wrapText="1"/>
    </xf>
    <xf numFmtId="0" fontId="4" fillId="2" borderId="0" xfId="3" applyFont="1" applyFill="1" applyAlignment="1">
      <alignment horizontal="left" vertical="center" wrapText="1"/>
    </xf>
    <xf numFmtId="0" fontId="21" fillId="2" borderId="0" xfId="3" applyFont="1" applyFill="1" applyBorder="1" applyAlignment="1">
      <alignment horizontal="center" wrapText="1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5" fillId="0" borderId="0" xfId="3" applyFont="1" applyAlignment="1">
      <alignment horizontal="left" vertical="top" wrapText="1"/>
    </xf>
    <xf numFmtId="2" fontId="5" fillId="0" borderId="0" xfId="3" applyNumberFormat="1" applyFont="1" applyBorder="1" applyAlignment="1">
      <alignment horizontal="right" wrapText="1"/>
    </xf>
    <xf numFmtId="2" fontId="4" fillId="0" borderId="0" xfId="3" applyNumberFormat="1" applyFont="1" applyBorder="1" applyAlignment="1">
      <alignment horizontal="left" vertical="center" wrapText="1"/>
    </xf>
    <xf numFmtId="2" fontId="19" fillId="0" borderId="0" xfId="3" applyNumberFormat="1" applyFont="1" applyBorder="1" applyAlignment="1">
      <alignment horizontal="left" vertical="center" wrapText="1"/>
    </xf>
    <xf numFmtId="166" fontId="4" fillId="0" borderId="1" xfId="3" applyNumberFormat="1" applyFont="1" applyBorder="1" applyAlignment="1">
      <alignment horizontal="center" vertical="center" wrapText="1"/>
    </xf>
    <xf numFmtId="166" fontId="4" fillId="2" borderId="1" xfId="3" applyNumberFormat="1" applyFont="1" applyFill="1" applyBorder="1" applyAlignment="1">
      <alignment horizontal="center" vertical="center" wrapText="1"/>
    </xf>
    <xf numFmtId="166" fontId="4" fillId="0" borderId="0" xfId="3" applyNumberFormat="1" applyFont="1" applyBorder="1" applyAlignment="1">
      <alignment horizontal="left" vertical="center" wrapText="1"/>
    </xf>
    <xf numFmtId="0" fontId="29" fillId="2" borderId="0" xfId="3" quotePrefix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2" applyFont="1" applyFill="1" applyBorder="1" applyAlignment="1">
      <alignment horizontal="left" vertical="center" wrapText="1"/>
    </xf>
    <xf numFmtId="4" fontId="4" fillId="0" borderId="0" xfId="0" applyNumberFormat="1" applyFont="1" applyFill="1" applyAlignment="1">
      <alignment horizontal="left" vertical="center"/>
    </xf>
    <xf numFmtId="2" fontId="7" fillId="0" borderId="0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Fill="1" applyBorder="1" applyAlignment="1">
      <alignment horizontal="left" vertical="center" wrapText="1"/>
    </xf>
    <xf numFmtId="0" fontId="16" fillId="0" borderId="0" xfId="2" applyFont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4" fillId="0" borderId="0" xfId="2" applyFont="1" applyFill="1" applyAlignment="1">
      <alignment horizontal="left" vertical="center" wrapText="1"/>
    </xf>
    <xf numFmtId="0" fontId="21" fillId="2" borderId="0" xfId="3" quotePrefix="1" applyFont="1" applyFill="1" applyBorder="1" applyAlignment="1">
      <alignment horizontal="center" vertical="center" wrapText="1"/>
    </xf>
    <xf numFmtId="4" fontId="30" fillId="0" borderId="0" xfId="0" applyNumberFormat="1" applyFont="1" applyFill="1" applyAlignment="1">
      <alignment horizontal="right" vertical="center" wrapText="1"/>
    </xf>
  </cellXfs>
  <cellStyles count="61">
    <cellStyle name="Акт" xfId="19"/>
    <cellStyle name="АктМТСН" xfId="20"/>
    <cellStyle name="ВедРесурсов" xfId="21"/>
    <cellStyle name="ВедРесурсовАкт" xfId="22"/>
    <cellStyle name="Индексы" xfId="23"/>
    <cellStyle name="Итоги" xfId="18"/>
    <cellStyle name="ИтогоАктБазЦ" xfId="24"/>
    <cellStyle name="ИтогоАктБИМ" xfId="25"/>
    <cellStyle name="ИтогоАктРесМет" xfId="26"/>
    <cellStyle name="ИтогоАктТекЦ" xfId="27"/>
    <cellStyle name="ИтогоБазЦ" xfId="28"/>
    <cellStyle name="ИтогоБИМ" xfId="29"/>
    <cellStyle name="ИтогоБИМ 2" xfId="30"/>
    <cellStyle name="ИтогоРесМет" xfId="31"/>
    <cellStyle name="ИтогоТекЦ" xfId="32"/>
    <cellStyle name="ЛокСмета" xfId="33"/>
    <cellStyle name="ЛокСмМТСН" xfId="34"/>
    <cellStyle name="ЛокСмМТСН 2" xfId="35"/>
    <cellStyle name="М29" xfId="36"/>
    <cellStyle name="ОбСмета" xfId="37"/>
    <cellStyle name="Обычный" xfId="0" builtinId="0"/>
    <cellStyle name="Обычный 16 2" xfId="6"/>
    <cellStyle name="Обычный 2" xfId="7"/>
    <cellStyle name="Обычный 2 2" xfId="3"/>
    <cellStyle name="Обычный 2 2 2" xfId="13"/>
    <cellStyle name="Обычный 2 3" xfId="49"/>
    <cellStyle name="Обычный 2 4" xfId="51"/>
    <cellStyle name="Обычный 25" xfId="14"/>
    <cellStyle name="Обычный 3" xfId="11"/>
    <cellStyle name="Обычный 4" xfId="9"/>
    <cellStyle name="Обычный 4 2" xfId="46"/>
    <cellStyle name="Обычный 5" xfId="12"/>
    <cellStyle name="Обычный 6" xfId="5"/>
    <cellStyle name="Обычный 6 2" xfId="50"/>
    <cellStyle name="Обычный 7" xfId="47"/>
    <cellStyle name="Обычный 7 2" xfId="52"/>
    <cellStyle name="Обычный 8" xfId="53"/>
    <cellStyle name="Обычный 9" xfId="56"/>
    <cellStyle name="Обычный_ПТДЦ-2010_пожарка" xfId="2"/>
    <cellStyle name="Параметр" xfId="38"/>
    <cellStyle name="ПеременныеСметы" xfId="39"/>
    <cellStyle name="Процентный 2" xfId="16"/>
    <cellStyle name="РесСмета" xfId="40"/>
    <cellStyle name="СводкаСтоимРаб" xfId="41"/>
    <cellStyle name="СводРасч" xfId="42"/>
    <cellStyle name="Титул" xfId="43"/>
    <cellStyle name="Финансовый" xfId="1" builtinId="3"/>
    <cellStyle name="Финансовый 13" xfId="10"/>
    <cellStyle name="Финансовый 2" xfId="4"/>
    <cellStyle name="Финансовый 2 2" xfId="8"/>
    <cellStyle name="Финансовый 3" xfId="15"/>
    <cellStyle name="Финансовый 3 2" xfId="48"/>
    <cellStyle name="Финансовый 3 3" xfId="58"/>
    <cellStyle name="Финансовый 3 3 2" xfId="60"/>
    <cellStyle name="Финансовый 3 4" xfId="57"/>
    <cellStyle name="Финансовый 3 5" xfId="59"/>
    <cellStyle name="Финансовый 4" xfId="54"/>
    <cellStyle name="Финансовый 5" xfId="55"/>
    <cellStyle name="Финансовый 6" xfId="17"/>
    <cellStyle name="Хвост" xfId="44"/>
    <cellStyle name="Экспертиза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Normal="75" zoomScaleSheetLayoutView="100" workbookViewId="0">
      <selection activeCell="A4" sqref="A4:E4"/>
    </sheetView>
  </sheetViews>
  <sheetFormatPr defaultRowHeight="12.75" x14ac:dyDescent="0.2"/>
  <cols>
    <col min="1" max="1" width="36.28515625" style="47" customWidth="1"/>
    <col min="2" max="2" width="22" style="47" customWidth="1"/>
    <col min="3" max="3" width="25" style="47" customWidth="1"/>
    <col min="4" max="4" width="28.7109375" style="47" customWidth="1"/>
    <col min="5" max="5" width="24" style="47" customWidth="1"/>
    <col min="6" max="6" width="17.28515625" style="47" customWidth="1"/>
    <col min="7" max="7" width="14.85546875" style="47" customWidth="1"/>
    <col min="8" max="9" width="9.140625" style="47"/>
    <col min="10" max="10" width="18.85546875" style="47" customWidth="1"/>
    <col min="11" max="256" width="9.140625" style="47"/>
    <col min="257" max="257" width="36.28515625" style="47" customWidth="1"/>
    <col min="258" max="258" width="22" style="47" customWidth="1"/>
    <col min="259" max="259" width="25" style="47" customWidth="1"/>
    <col min="260" max="260" width="28.7109375" style="47" customWidth="1"/>
    <col min="261" max="261" width="24" style="47" customWidth="1"/>
    <col min="262" max="262" width="15.140625" style="47" customWidth="1"/>
    <col min="263" max="263" width="14.85546875" style="47" customWidth="1"/>
    <col min="264" max="265" width="9.140625" style="47"/>
    <col min="266" max="266" width="18.85546875" style="47" customWidth="1"/>
    <col min="267" max="512" width="9.140625" style="47"/>
    <col min="513" max="513" width="36.28515625" style="47" customWidth="1"/>
    <col min="514" max="514" width="22" style="47" customWidth="1"/>
    <col min="515" max="515" width="25" style="47" customWidth="1"/>
    <col min="516" max="516" width="28.7109375" style="47" customWidth="1"/>
    <col min="517" max="517" width="24" style="47" customWidth="1"/>
    <col min="518" max="518" width="15.140625" style="47" customWidth="1"/>
    <col min="519" max="519" width="14.85546875" style="47" customWidth="1"/>
    <col min="520" max="521" width="9.140625" style="47"/>
    <col min="522" max="522" width="18.85546875" style="47" customWidth="1"/>
    <col min="523" max="768" width="9.140625" style="47"/>
    <col min="769" max="769" width="36.28515625" style="47" customWidth="1"/>
    <col min="770" max="770" width="22" style="47" customWidth="1"/>
    <col min="771" max="771" width="25" style="47" customWidth="1"/>
    <col min="772" max="772" width="28.7109375" style="47" customWidth="1"/>
    <col min="773" max="773" width="24" style="47" customWidth="1"/>
    <col min="774" max="774" width="15.140625" style="47" customWidth="1"/>
    <col min="775" max="775" width="14.85546875" style="47" customWidth="1"/>
    <col min="776" max="777" width="9.140625" style="47"/>
    <col min="778" max="778" width="18.85546875" style="47" customWidth="1"/>
    <col min="779" max="1024" width="9.140625" style="47"/>
    <col min="1025" max="1025" width="36.28515625" style="47" customWidth="1"/>
    <col min="1026" max="1026" width="22" style="47" customWidth="1"/>
    <col min="1027" max="1027" width="25" style="47" customWidth="1"/>
    <col min="1028" max="1028" width="28.7109375" style="47" customWidth="1"/>
    <col min="1029" max="1029" width="24" style="47" customWidth="1"/>
    <col min="1030" max="1030" width="15.140625" style="47" customWidth="1"/>
    <col min="1031" max="1031" width="14.85546875" style="47" customWidth="1"/>
    <col min="1032" max="1033" width="9.140625" style="47"/>
    <col min="1034" max="1034" width="18.85546875" style="47" customWidth="1"/>
    <col min="1035" max="1280" width="9.140625" style="47"/>
    <col min="1281" max="1281" width="36.28515625" style="47" customWidth="1"/>
    <col min="1282" max="1282" width="22" style="47" customWidth="1"/>
    <col min="1283" max="1283" width="25" style="47" customWidth="1"/>
    <col min="1284" max="1284" width="28.7109375" style="47" customWidth="1"/>
    <col min="1285" max="1285" width="24" style="47" customWidth="1"/>
    <col min="1286" max="1286" width="15.140625" style="47" customWidth="1"/>
    <col min="1287" max="1287" width="14.85546875" style="47" customWidth="1"/>
    <col min="1288" max="1289" width="9.140625" style="47"/>
    <col min="1290" max="1290" width="18.85546875" style="47" customWidth="1"/>
    <col min="1291" max="1536" width="9.140625" style="47"/>
    <col min="1537" max="1537" width="36.28515625" style="47" customWidth="1"/>
    <col min="1538" max="1538" width="22" style="47" customWidth="1"/>
    <col min="1539" max="1539" width="25" style="47" customWidth="1"/>
    <col min="1540" max="1540" width="28.7109375" style="47" customWidth="1"/>
    <col min="1541" max="1541" width="24" style="47" customWidth="1"/>
    <col min="1542" max="1542" width="15.140625" style="47" customWidth="1"/>
    <col min="1543" max="1543" width="14.85546875" style="47" customWidth="1"/>
    <col min="1544" max="1545" width="9.140625" style="47"/>
    <col min="1546" max="1546" width="18.85546875" style="47" customWidth="1"/>
    <col min="1547" max="1792" width="9.140625" style="47"/>
    <col min="1793" max="1793" width="36.28515625" style="47" customWidth="1"/>
    <col min="1794" max="1794" width="22" style="47" customWidth="1"/>
    <col min="1795" max="1795" width="25" style="47" customWidth="1"/>
    <col min="1796" max="1796" width="28.7109375" style="47" customWidth="1"/>
    <col min="1797" max="1797" width="24" style="47" customWidth="1"/>
    <col min="1798" max="1798" width="15.140625" style="47" customWidth="1"/>
    <col min="1799" max="1799" width="14.85546875" style="47" customWidth="1"/>
    <col min="1800" max="1801" width="9.140625" style="47"/>
    <col min="1802" max="1802" width="18.85546875" style="47" customWidth="1"/>
    <col min="1803" max="2048" width="9.140625" style="47"/>
    <col min="2049" max="2049" width="36.28515625" style="47" customWidth="1"/>
    <col min="2050" max="2050" width="22" style="47" customWidth="1"/>
    <col min="2051" max="2051" width="25" style="47" customWidth="1"/>
    <col min="2052" max="2052" width="28.7109375" style="47" customWidth="1"/>
    <col min="2053" max="2053" width="24" style="47" customWidth="1"/>
    <col min="2054" max="2054" width="15.140625" style="47" customWidth="1"/>
    <col min="2055" max="2055" width="14.85546875" style="47" customWidth="1"/>
    <col min="2056" max="2057" width="9.140625" style="47"/>
    <col min="2058" max="2058" width="18.85546875" style="47" customWidth="1"/>
    <col min="2059" max="2304" width="9.140625" style="47"/>
    <col min="2305" max="2305" width="36.28515625" style="47" customWidth="1"/>
    <col min="2306" max="2306" width="22" style="47" customWidth="1"/>
    <col min="2307" max="2307" width="25" style="47" customWidth="1"/>
    <col min="2308" max="2308" width="28.7109375" style="47" customWidth="1"/>
    <col min="2309" max="2309" width="24" style="47" customWidth="1"/>
    <col min="2310" max="2310" width="15.140625" style="47" customWidth="1"/>
    <col min="2311" max="2311" width="14.85546875" style="47" customWidth="1"/>
    <col min="2312" max="2313" width="9.140625" style="47"/>
    <col min="2314" max="2314" width="18.85546875" style="47" customWidth="1"/>
    <col min="2315" max="2560" width="9.140625" style="47"/>
    <col min="2561" max="2561" width="36.28515625" style="47" customWidth="1"/>
    <col min="2562" max="2562" width="22" style="47" customWidth="1"/>
    <col min="2563" max="2563" width="25" style="47" customWidth="1"/>
    <col min="2564" max="2564" width="28.7109375" style="47" customWidth="1"/>
    <col min="2565" max="2565" width="24" style="47" customWidth="1"/>
    <col min="2566" max="2566" width="15.140625" style="47" customWidth="1"/>
    <col min="2567" max="2567" width="14.85546875" style="47" customWidth="1"/>
    <col min="2568" max="2569" width="9.140625" style="47"/>
    <col min="2570" max="2570" width="18.85546875" style="47" customWidth="1"/>
    <col min="2571" max="2816" width="9.140625" style="47"/>
    <col min="2817" max="2817" width="36.28515625" style="47" customWidth="1"/>
    <col min="2818" max="2818" width="22" style="47" customWidth="1"/>
    <col min="2819" max="2819" width="25" style="47" customWidth="1"/>
    <col min="2820" max="2820" width="28.7109375" style="47" customWidth="1"/>
    <col min="2821" max="2821" width="24" style="47" customWidth="1"/>
    <col min="2822" max="2822" width="15.140625" style="47" customWidth="1"/>
    <col min="2823" max="2823" width="14.85546875" style="47" customWidth="1"/>
    <col min="2824" max="2825" width="9.140625" style="47"/>
    <col min="2826" max="2826" width="18.85546875" style="47" customWidth="1"/>
    <col min="2827" max="3072" width="9.140625" style="47"/>
    <col min="3073" max="3073" width="36.28515625" style="47" customWidth="1"/>
    <col min="3074" max="3074" width="22" style="47" customWidth="1"/>
    <col min="3075" max="3075" width="25" style="47" customWidth="1"/>
    <col min="3076" max="3076" width="28.7109375" style="47" customWidth="1"/>
    <col min="3077" max="3077" width="24" style="47" customWidth="1"/>
    <col min="3078" max="3078" width="15.140625" style="47" customWidth="1"/>
    <col min="3079" max="3079" width="14.85546875" style="47" customWidth="1"/>
    <col min="3080" max="3081" width="9.140625" style="47"/>
    <col min="3082" max="3082" width="18.85546875" style="47" customWidth="1"/>
    <col min="3083" max="3328" width="9.140625" style="47"/>
    <col min="3329" max="3329" width="36.28515625" style="47" customWidth="1"/>
    <col min="3330" max="3330" width="22" style="47" customWidth="1"/>
    <col min="3331" max="3331" width="25" style="47" customWidth="1"/>
    <col min="3332" max="3332" width="28.7109375" style="47" customWidth="1"/>
    <col min="3333" max="3333" width="24" style="47" customWidth="1"/>
    <col min="3334" max="3334" width="15.140625" style="47" customWidth="1"/>
    <col min="3335" max="3335" width="14.85546875" style="47" customWidth="1"/>
    <col min="3336" max="3337" width="9.140625" style="47"/>
    <col min="3338" max="3338" width="18.85546875" style="47" customWidth="1"/>
    <col min="3339" max="3584" width="9.140625" style="47"/>
    <col min="3585" max="3585" width="36.28515625" style="47" customWidth="1"/>
    <col min="3586" max="3586" width="22" style="47" customWidth="1"/>
    <col min="3587" max="3587" width="25" style="47" customWidth="1"/>
    <col min="3588" max="3588" width="28.7109375" style="47" customWidth="1"/>
    <col min="3589" max="3589" width="24" style="47" customWidth="1"/>
    <col min="3590" max="3590" width="15.140625" style="47" customWidth="1"/>
    <col min="3591" max="3591" width="14.85546875" style="47" customWidth="1"/>
    <col min="3592" max="3593" width="9.140625" style="47"/>
    <col min="3594" max="3594" width="18.85546875" style="47" customWidth="1"/>
    <col min="3595" max="3840" width="9.140625" style="47"/>
    <col min="3841" max="3841" width="36.28515625" style="47" customWidth="1"/>
    <col min="3842" max="3842" width="22" style="47" customWidth="1"/>
    <col min="3843" max="3843" width="25" style="47" customWidth="1"/>
    <col min="3844" max="3844" width="28.7109375" style="47" customWidth="1"/>
    <col min="3845" max="3845" width="24" style="47" customWidth="1"/>
    <col min="3846" max="3846" width="15.140625" style="47" customWidth="1"/>
    <col min="3847" max="3847" width="14.85546875" style="47" customWidth="1"/>
    <col min="3848" max="3849" width="9.140625" style="47"/>
    <col min="3850" max="3850" width="18.85546875" style="47" customWidth="1"/>
    <col min="3851" max="4096" width="9.140625" style="47"/>
    <col min="4097" max="4097" width="36.28515625" style="47" customWidth="1"/>
    <col min="4098" max="4098" width="22" style="47" customWidth="1"/>
    <col min="4099" max="4099" width="25" style="47" customWidth="1"/>
    <col min="4100" max="4100" width="28.7109375" style="47" customWidth="1"/>
    <col min="4101" max="4101" width="24" style="47" customWidth="1"/>
    <col min="4102" max="4102" width="15.140625" style="47" customWidth="1"/>
    <col min="4103" max="4103" width="14.85546875" style="47" customWidth="1"/>
    <col min="4104" max="4105" width="9.140625" style="47"/>
    <col min="4106" max="4106" width="18.85546875" style="47" customWidth="1"/>
    <col min="4107" max="4352" width="9.140625" style="47"/>
    <col min="4353" max="4353" width="36.28515625" style="47" customWidth="1"/>
    <col min="4354" max="4354" width="22" style="47" customWidth="1"/>
    <col min="4355" max="4355" width="25" style="47" customWidth="1"/>
    <col min="4356" max="4356" width="28.7109375" style="47" customWidth="1"/>
    <col min="4357" max="4357" width="24" style="47" customWidth="1"/>
    <col min="4358" max="4358" width="15.140625" style="47" customWidth="1"/>
    <col min="4359" max="4359" width="14.85546875" style="47" customWidth="1"/>
    <col min="4360" max="4361" width="9.140625" style="47"/>
    <col min="4362" max="4362" width="18.85546875" style="47" customWidth="1"/>
    <col min="4363" max="4608" width="9.140625" style="47"/>
    <col min="4609" max="4609" width="36.28515625" style="47" customWidth="1"/>
    <col min="4610" max="4610" width="22" style="47" customWidth="1"/>
    <col min="4611" max="4611" width="25" style="47" customWidth="1"/>
    <col min="4612" max="4612" width="28.7109375" style="47" customWidth="1"/>
    <col min="4613" max="4613" width="24" style="47" customWidth="1"/>
    <col min="4614" max="4614" width="15.140625" style="47" customWidth="1"/>
    <col min="4615" max="4615" width="14.85546875" style="47" customWidth="1"/>
    <col min="4616" max="4617" width="9.140625" style="47"/>
    <col min="4618" max="4618" width="18.85546875" style="47" customWidth="1"/>
    <col min="4619" max="4864" width="9.140625" style="47"/>
    <col min="4865" max="4865" width="36.28515625" style="47" customWidth="1"/>
    <col min="4866" max="4866" width="22" style="47" customWidth="1"/>
    <col min="4867" max="4867" width="25" style="47" customWidth="1"/>
    <col min="4868" max="4868" width="28.7109375" style="47" customWidth="1"/>
    <col min="4869" max="4869" width="24" style="47" customWidth="1"/>
    <col min="4870" max="4870" width="15.140625" style="47" customWidth="1"/>
    <col min="4871" max="4871" width="14.85546875" style="47" customWidth="1"/>
    <col min="4872" max="4873" width="9.140625" style="47"/>
    <col min="4874" max="4874" width="18.85546875" style="47" customWidth="1"/>
    <col min="4875" max="5120" width="9.140625" style="47"/>
    <col min="5121" max="5121" width="36.28515625" style="47" customWidth="1"/>
    <col min="5122" max="5122" width="22" style="47" customWidth="1"/>
    <col min="5123" max="5123" width="25" style="47" customWidth="1"/>
    <col min="5124" max="5124" width="28.7109375" style="47" customWidth="1"/>
    <col min="5125" max="5125" width="24" style="47" customWidth="1"/>
    <col min="5126" max="5126" width="15.140625" style="47" customWidth="1"/>
    <col min="5127" max="5127" width="14.85546875" style="47" customWidth="1"/>
    <col min="5128" max="5129" width="9.140625" style="47"/>
    <col min="5130" max="5130" width="18.85546875" style="47" customWidth="1"/>
    <col min="5131" max="5376" width="9.140625" style="47"/>
    <col min="5377" max="5377" width="36.28515625" style="47" customWidth="1"/>
    <col min="5378" max="5378" width="22" style="47" customWidth="1"/>
    <col min="5379" max="5379" width="25" style="47" customWidth="1"/>
    <col min="5380" max="5380" width="28.7109375" style="47" customWidth="1"/>
    <col min="5381" max="5381" width="24" style="47" customWidth="1"/>
    <col min="5382" max="5382" width="15.140625" style="47" customWidth="1"/>
    <col min="5383" max="5383" width="14.85546875" style="47" customWidth="1"/>
    <col min="5384" max="5385" width="9.140625" style="47"/>
    <col min="5386" max="5386" width="18.85546875" style="47" customWidth="1"/>
    <col min="5387" max="5632" width="9.140625" style="47"/>
    <col min="5633" max="5633" width="36.28515625" style="47" customWidth="1"/>
    <col min="5634" max="5634" width="22" style="47" customWidth="1"/>
    <col min="5635" max="5635" width="25" style="47" customWidth="1"/>
    <col min="5636" max="5636" width="28.7109375" style="47" customWidth="1"/>
    <col min="5637" max="5637" width="24" style="47" customWidth="1"/>
    <col min="5638" max="5638" width="15.140625" style="47" customWidth="1"/>
    <col min="5639" max="5639" width="14.85546875" style="47" customWidth="1"/>
    <col min="5640" max="5641" width="9.140625" style="47"/>
    <col min="5642" max="5642" width="18.85546875" style="47" customWidth="1"/>
    <col min="5643" max="5888" width="9.140625" style="47"/>
    <col min="5889" max="5889" width="36.28515625" style="47" customWidth="1"/>
    <col min="5890" max="5890" width="22" style="47" customWidth="1"/>
    <col min="5891" max="5891" width="25" style="47" customWidth="1"/>
    <col min="5892" max="5892" width="28.7109375" style="47" customWidth="1"/>
    <col min="5893" max="5893" width="24" style="47" customWidth="1"/>
    <col min="5894" max="5894" width="15.140625" style="47" customWidth="1"/>
    <col min="5895" max="5895" width="14.85546875" style="47" customWidth="1"/>
    <col min="5896" max="5897" width="9.140625" style="47"/>
    <col min="5898" max="5898" width="18.85546875" style="47" customWidth="1"/>
    <col min="5899" max="6144" width="9.140625" style="47"/>
    <col min="6145" max="6145" width="36.28515625" style="47" customWidth="1"/>
    <col min="6146" max="6146" width="22" style="47" customWidth="1"/>
    <col min="6147" max="6147" width="25" style="47" customWidth="1"/>
    <col min="6148" max="6148" width="28.7109375" style="47" customWidth="1"/>
    <col min="6149" max="6149" width="24" style="47" customWidth="1"/>
    <col min="6150" max="6150" width="15.140625" style="47" customWidth="1"/>
    <col min="6151" max="6151" width="14.85546875" style="47" customWidth="1"/>
    <col min="6152" max="6153" width="9.140625" style="47"/>
    <col min="6154" max="6154" width="18.85546875" style="47" customWidth="1"/>
    <col min="6155" max="6400" width="9.140625" style="47"/>
    <col min="6401" max="6401" width="36.28515625" style="47" customWidth="1"/>
    <col min="6402" max="6402" width="22" style="47" customWidth="1"/>
    <col min="6403" max="6403" width="25" style="47" customWidth="1"/>
    <col min="6404" max="6404" width="28.7109375" style="47" customWidth="1"/>
    <col min="6405" max="6405" width="24" style="47" customWidth="1"/>
    <col min="6406" max="6406" width="15.140625" style="47" customWidth="1"/>
    <col min="6407" max="6407" width="14.85546875" style="47" customWidth="1"/>
    <col min="6408" max="6409" width="9.140625" style="47"/>
    <col min="6410" max="6410" width="18.85546875" style="47" customWidth="1"/>
    <col min="6411" max="6656" width="9.140625" style="47"/>
    <col min="6657" max="6657" width="36.28515625" style="47" customWidth="1"/>
    <col min="6658" max="6658" width="22" style="47" customWidth="1"/>
    <col min="6659" max="6659" width="25" style="47" customWidth="1"/>
    <col min="6660" max="6660" width="28.7109375" style="47" customWidth="1"/>
    <col min="6661" max="6661" width="24" style="47" customWidth="1"/>
    <col min="6662" max="6662" width="15.140625" style="47" customWidth="1"/>
    <col min="6663" max="6663" width="14.85546875" style="47" customWidth="1"/>
    <col min="6664" max="6665" width="9.140625" style="47"/>
    <col min="6666" max="6666" width="18.85546875" style="47" customWidth="1"/>
    <col min="6667" max="6912" width="9.140625" style="47"/>
    <col min="6913" max="6913" width="36.28515625" style="47" customWidth="1"/>
    <col min="6914" max="6914" width="22" style="47" customWidth="1"/>
    <col min="6915" max="6915" width="25" style="47" customWidth="1"/>
    <col min="6916" max="6916" width="28.7109375" style="47" customWidth="1"/>
    <col min="6917" max="6917" width="24" style="47" customWidth="1"/>
    <col min="6918" max="6918" width="15.140625" style="47" customWidth="1"/>
    <col min="6919" max="6919" width="14.85546875" style="47" customWidth="1"/>
    <col min="6920" max="6921" width="9.140625" style="47"/>
    <col min="6922" max="6922" width="18.85546875" style="47" customWidth="1"/>
    <col min="6923" max="7168" width="9.140625" style="47"/>
    <col min="7169" max="7169" width="36.28515625" style="47" customWidth="1"/>
    <col min="7170" max="7170" width="22" style="47" customWidth="1"/>
    <col min="7171" max="7171" width="25" style="47" customWidth="1"/>
    <col min="7172" max="7172" width="28.7109375" style="47" customWidth="1"/>
    <col min="7173" max="7173" width="24" style="47" customWidth="1"/>
    <col min="7174" max="7174" width="15.140625" style="47" customWidth="1"/>
    <col min="7175" max="7175" width="14.85546875" style="47" customWidth="1"/>
    <col min="7176" max="7177" width="9.140625" style="47"/>
    <col min="7178" max="7178" width="18.85546875" style="47" customWidth="1"/>
    <col min="7179" max="7424" width="9.140625" style="47"/>
    <col min="7425" max="7425" width="36.28515625" style="47" customWidth="1"/>
    <col min="7426" max="7426" width="22" style="47" customWidth="1"/>
    <col min="7427" max="7427" width="25" style="47" customWidth="1"/>
    <col min="7428" max="7428" width="28.7109375" style="47" customWidth="1"/>
    <col min="7429" max="7429" width="24" style="47" customWidth="1"/>
    <col min="7430" max="7430" width="15.140625" style="47" customWidth="1"/>
    <col min="7431" max="7431" width="14.85546875" style="47" customWidth="1"/>
    <col min="7432" max="7433" width="9.140625" style="47"/>
    <col min="7434" max="7434" width="18.85546875" style="47" customWidth="1"/>
    <col min="7435" max="7680" width="9.140625" style="47"/>
    <col min="7681" max="7681" width="36.28515625" style="47" customWidth="1"/>
    <col min="7682" max="7682" width="22" style="47" customWidth="1"/>
    <col min="7683" max="7683" width="25" style="47" customWidth="1"/>
    <col min="7684" max="7684" width="28.7109375" style="47" customWidth="1"/>
    <col min="7685" max="7685" width="24" style="47" customWidth="1"/>
    <col min="7686" max="7686" width="15.140625" style="47" customWidth="1"/>
    <col min="7687" max="7687" width="14.85546875" style="47" customWidth="1"/>
    <col min="7688" max="7689" width="9.140625" style="47"/>
    <col min="7690" max="7690" width="18.85546875" style="47" customWidth="1"/>
    <col min="7691" max="7936" width="9.140625" style="47"/>
    <col min="7937" max="7937" width="36.28515625" style="47" customWidth="1"/>
    <col min="7938" max="7938" width="22" style="47" customWidth="1"/>
    <col min="7939" max="7939" width="25" style="47" customWidth="1"/>
    <col min="7940" max="7940" width="28.7109375" style="47" customWidth="1"/>
    <col min="7941" max="7941" width="24" style="47" customWidth="1"/>
    <col min="7942" max="7942" width="15.140625" style="47" customWidth="1"/>
    <col min="7943" max="7943" width="14.85546875" style="47" customWidth="1"/>
    <col min="7944" max="7945" width="9.140625" style="47"/>
    <col min="7946" max="7946" width="18.85546875" style="47" customWidth="1"/>
    <col min="7947" max="8192" width="9.140625" style="47"/>
    <col min="8193" max="8193" width="36.28515625" style="47" customWidth="1"/>
    <col min="8194" max="8194" width="22" style="47" customWidth="1"/>
    <col min="8195" max="8195" width="25" style="47" customWidth="1"/>
    <col min="8196" max="8196" width="28.7109375" style="47" customWidth="1"/>
    <col min="8197" max="8197" width="24" style="47" customWidth="1"/>
    <col min="8198" max="8198" width="15.140625" style="47" customWidth="1"/>
    <col min="8199" max="8199" width="14.85546875" style="47" customWidth="1"/>
    <col min="8200" max="8201" width="9.140625" style="47"/>
    <col min="8202" max="8202" width="18.85546875" style="47" customWidth="1"/>
    <col min="8203" max="8448" width="9.140625" style="47"/>
    <col min="8449" max="8449" width="36.28515625" style="47" customWidth="1"/>
    <col min="8450" max="8450" width="22" style="47" customWidth="1"/>
    <col min="8451" max="8451" width="25" style="47" customWidth="1"/>
    <col min="8452" max="8452" width="28.7109375" style="47" customWidth="1"/>
    <col min="8453" max="8453" width="24" style="47" customWidth="1"/>
    <col min="8454" max="8454" width="15.140625" style="47" customWidth="1"/>
    <col min="8455" max="8455" width="14.85546875" style="47" customWidth="1"/>
    <col min="8456" max="8457" width="9.140625" style="47"/>
    <col min="8458" max="8458" width="18.85546875" style="47" customWidth="1"/>
    <col min="8459" max="8704" width="9.140625" style="47"/>
    <col min="8705" max="8705" width="36.28515625" style="47" customWidth="1"/>
    <col min="8706" max="8706" width="22" style="47" customWidth="1"/>
    <col min="8707" max="8707" width="25" style="47" customWidth="1"/>
    <col min="8708" max="8708" width="28.7109375" style="47" customWidth="1"/>
    <col min="8709" max="8709" width="24" style="47" customWidth="1"/>
    <col min="8710" max="8710" width="15.140625" style="47" customWidth="1"/>
    <col min="8711" max="8711" width="14.85546875" style="47" customWidth="1"/>
    <col min="8712" max="8713" width="9.140625" style="47"/>
    <col min="8714" max="8714" width="18.85546875" style="47" customWidth="1"/>
    <col min="8715" max="8960" width="9.140625" style="47"/>
    <col min="8961" max="8961" width="36.28515625" style="47" customWidth="1"/>
    <col min="8962" max="8962" width="22" style="47" customWidth="1"/>
    <col min="8963" max="8963" width="25" style="47" customWidth="1"/>
    <col min="8964" max="8964" width="28.7109375" style="47" customWidth="1"/>
    <col min="8965" max="8965" width="24" style="47" customWidth="1"/>
    <col min="8966" max="8966" width="15.140625" style="47" customWidth="1"/>
    <col min="8967" max="8967" width="14.85546875" style="47" customWidth="1"/>
    <col min="8968" max="8969" width="9.140625" style="47"/>
    <col min="8970" max="8970" width="18.85546875" style="47" customWidth="1"/>
    <col min="8971" max="9216" width="9.140625" style="47"/>
    <col min="9217" max="9217" width="36.28515625" style="47" customWidth="1"/>
    <col min="9218" max="9218" width="22" style="47" customWidth="1"/>
    <col min="9219" max="9219" width="25" style="47" customWidth="1"/>
    <col min="9220" max="9220" width="28.7109375" style="47" customWidth="1"/>
    <col min="9221" max="9221" width="24" style="47" customWidth="1"/>
    <col min="9222" max="9222" width="15.140625" style="47" customWidth="1"/>
    <col min="9223" max="9223" width="14.85546875" style="47" customWidth="1"/>
    <col min="9224" max="9225" width="9.140625" style="47"/>
    <col min="9226" max="9226" width="18.85546875" style="47" customWidth="1"/>
    <col min="9227" max="9472" width="9.140625" style="47"/>
    <col min="9473" max="9473" width="36.28515625" style="47" customWidth="1"/>
    <col min="9474" max="9474" width="22" style="47" customWidth="1"/>
    <col min="9475" max="9475" width="25" style="47" customWidth="1"/>
    <col min="9476" max="9476" width="28.7109375" style="47" customWidth="1"/>
    <col min="9477" max="9477" width="24" style="47" customWidth="1"/>
    <col min="9478" max="9478" width="15.140625" style="47" customWidth="1"/>
    <col min="9479" max="9479" width="14.85546875" style="47" customWidth="1"/>
    <col min="9480" max="9481" width="9.140625" style="47"/>
    <col min="9482" max="9482" width="18.85546875" style="47" customWidth="1"/>
    <col min="9483" max="9728" width="9.140625" style="47"/>
    <col min="9729" max="9729" width="36.28515625" style="47" customWidth="1"/>
    <col min="9730" max="9730" width="22" style="47" customWidth="1"/>
    <col min="9731" max="9731" width="25" style="47" customWidth="1"/>
    <col min="9732" max="9732" width="28.7109375" style="47" customWidth="1"/>
    <col min="9733" max="9733" width="24" style="47" customWidth="1"/>
    <col min="9734" max="9734" width="15.140625" style="47" customWidth="1"/>
    <col min="9735" max="9735" width="14.85546875" style="47" customWidth="1"/>
    <col min="9736" max="9737" width="9.140625" style="47"/>
    <col min="9738" max="9738" width="18.85546875" style="47" customWidth="1"/>
    <col min="9739" max="9984" width="9.140625" style="47"/>
    <col min="9985" max="9985" width="36.28515625" style="47" customWidth="1"/>
    <col min="9986" max="9986" width="22" style="47" customWidth="1"/>
    <col min="9987" max="9987" width="25" style="47" customWidth="1"/>
    <col min="9988" max="9988" width="28.7109375" style="47" customWidth="1"/>
    <col min="9989" max="9989" width="24" style="47" customWidth="1"/>
    <col min="9990" max="9990" width="15.140625" style="47" customWidth="1"/>
    <col min="9991" max="9991" width="14.85546875" style="47" customWidth="1"/>
    <col min="9992" max="9993" width="9.140625" style="47"/>
    <col min="9994" max="9994" width="18.85546875" style="47" customWidth="1"/>
    <col min="9995" max="10240" width="9.140625" style="47"/>
    <col min="10241" max="10241" width="36.28515625" style="47" customWidth="1"/>
    <col min="10242" max="10242" width="22" style="47" customWidth="1"/>
    <col min="10243" max="10243" width="25" style="47" customWidth="1"/>
    <col min="10244" max="10244" width="28.7109375" style="47" customWidth="1"/>
    <col min="10245" max="10245" width="24" style="47" customWidth="1"/>
    <col min="10246" max="10246" width="15.140625" style="47" customWidth="1"/>
    <col min="10247" max="10247" width="14.85546875" style="47" customWidth="1"/>
    <col min="10248" max="10249" width="9.140625" style="47"/>
    <col min="10250" max="10250" width="18.85546875" style="47" customWidth="1"/>
    <col min="10251" max="10496" width="9.140625" style="47"/>
    <col min="10497" max="10497" width="36.28515625" style="47" customWidth="1"/>
    <col min="10498" max="10498" width="22" style="47" customWidth="1"/>
    <col min="10499" max="10499" width="25" style="47" customWidth="1"/>
    <col min="10500" max="10500" width="28.7109375" style="47" customWidth="1"/>
    <col min="10501" max="10501" width="24" style="47" customWidth="1"/>
    <col min="10502" max="10502" width="15.140625" style="47" customWidth="1"/>
    <col min="10503" max="10503" width="14.85546875" style="47" customWidth="1"/>
    <col min="10504" max="10505" width="9.140625" style="47"/>
    <col min="10506" max="10506" width="18.85546875" style="47" customWidth="1"/>
    <col min="10507" max="10752" width="9.140625" style="47"/>
    <col min="10753" max="10753" width="36.28515625" style="47" customWidth="1"/>
    <col min="10754" max="10754" width="22" style="47" customWidth="1"/>
    <col min="10755" max="10755" width="25" style="47" customWidth="1"/>
    <col min="10756" max="10756" width="28.7109375" style="47" customWidth="1"/>
    <col min="10757" max="10757" width="24" style="47" customWidth="1"/>
    <col min="10758" max="10758" width="15.140625" style="47" customWidth="1"/>
    <col min="10759" max="10759" width="14.85546875" style="47" customWidth="1"/>
    <col min="10760" max="10761" width="9.140625" style="47"/>
    <col min="10762" max="10762" width="18.85546875" style="47" customWidth="1"/>
    <col min="10763" max="11008" width="9.140625" style="47"/>
    <col min="11009" max="11009" width="36.28515625" style="47" customWidth="1"/>
    <col min="11010" max="11010" width="22" style="47" customWidth="1"/>
    <col min="11011" max="11011" width="25" style="47" customWidth="1"/>
    <col min="11012" max="11012" width="28.7109375" style="47" customWidth="1"/>
    <col min="11013" max="11013" width="24" style="47" customWidth="1"/>
    <col min="11014" max="11014" width="15.140625" style="47" customWidth="1"/>
    <col min="11015" max="11015" width="14.85546875" style="47" customWidth="1"/>
    <col min="11016" max="11017" width="9.140625" style="47"/>
    <col min="11018" max="11018" width="18.85546875" style="47" customWidth="1"/>
    <col min="11019" max="11264" width="9.140625" style="47"/>
    <col min="11265" max="11265" width="36.28515625" style="47" customWidth="1"/>
    <col min="11266" max="11266" width="22" style="47" customWidth="1"/>
    <col min="11267" max="11267" width="25" style="47" customWidth="1"/>
    <col min="11268" max="11268" width="28.7109375" style="47" customWidth="1"/>
    <col min="11269" max="11269" width="24" style="47" customWidth="1"/>
    <col min="11270" max="11270" width="15.140625" style="47" customWidth="1"/>
    <col min="11271" max="11271" width="14.85546875" style="47" customWidth="1"/>
    <col min="11272" max="11273" width="9.140625" style="47"/>
    <col min="11274" max="11274" width="18.85546875" style="47" customWidth="1"/>
    <col min="11275" max="11520" width="9.140625" style="47"/>
    <col min="11521" max="11521" width="36.28515625" style="47" customWidth="1"/>
    <col min="11522" max="11522" width="22" style="47" customWidth="1"/>
    <col min="11523" max="11523" width="25" style="47" customWidth="1"/>
    <col min="11524" max="11524" width="28.7109375" style="47" customWidth="1"/>
    <col min="11525" max="11525" width="24" style="47" customWidth="1"/>
    <col min="11526" max="11526" width="15.140625" style="47" customWidth="1"/>
    <col min="11527" max="11527" width="14.85546875" style="47" customWidth="1"/>
    <col min="11528" max="11529" width="9.140625" style="47"/>
    <col min="11530" max="11530" width="18.85546875" style="47" customWidth="1"/>
    <col min="11531" max="11776" width="9.140625" style="47"/>
    <col min="11777" max="11777" width="36.28515625" style="47" customWidth="1"/>
    <col min="11778" max="11778" width="22" style="47" customWidth="1"/>
    <col min="11779" max="11779" width="25" style="47" customWidth="1"/>
    <col min="11780" max="11780" width="28.7109375" style="47" customWidth="1"/>
    <col min="11781" max="11781" width="24" style="47" customWidth="1"/>
    <col min="11782" max="11782" width="15.140625" style="47" customWidth="1"/>
    <col min="11783" max="11783" width="14.85546875" style="47" customWidth="1"/>
    <col min="11784" max="11785" width="9.140625" style="47"/>
    <col min="11786" max="11786" width="18.85546875" style="47" customWidth="1"/>
    <col min="11787" max="12032" width="9.140625" style="47"/>
    <col min="12033" max="12033" width="36.28515625" style="47" customWidth="1"/>
    <col min="12034" max="12034" width="22" style="47" customWidth="1"/>
    <col min="12035" max="12035" width="25" style="47" customWidth="1"/>
    <col min="12036" max="12036" width="28.7109375" style="47" customWidth="1"/>
    <col min="12037" max="12037" width="24" style="47" customWidth="1"/>
    <col min="12038" max="12038" width="15.140625" style="47" customWidth="1"/>
    <col min="12039" max="12039" width="14.85546875" style="47" customWidth="1"/>
    <col min="12040" max="12041" width="9.140625" style="47"/>
    <col min="12042" max="12042" width="18.85546875" style="47" customWidth="1"/>
    <col min="12043" max="12288" width="9.140625" style="47"/>
    <col min="12289" max="12289" width="36.28515625" style="47" customWidth="1"/>
    <col min="12290" max="12290" width="22" style="47" customWidth="1"/>
    <col min="12291" max="12291" width="25" style="47" customWidth="1"/>
    <col min="12292" max="12292" width="28.7109375" style="47" customWidth="1"/>
    <col min="12293" max="12293" width="24" style="47" customWidth="1"/>
    <col min="12294" max="12294" width="15.140625" style="47" customWidth="1"/>
    <col min="12295" max="12295" width="14.85546875" style="47" customWidth="1"/>
    <col min="12296" max="12297" width="9.140625" style="47"/>
    <col min="12298" max="12298" width="18.85546875" style="47" customWidth="1"/>
    <col min="12299" max="12544" width="9.140625" style="47"/>
    <col min="12545" max="12545" width="36.28515625" style="47" customWidth="1"/>
    <col min="12546" max="12546" width="22" style="47" customWidth="1"/>
    <col min="12547" max="12547" width="25" style="47" customWidth="1"/>
    <col min="12548" max="12548" width="28.7109375" style="47" customWidth="1"/>
    <col min="12549" max="12549" width="24" style="47" customWidth="1"/>
    <col min="12550" max="12550" width="15.140625" style="47" customWidth="1"/>
    <col min="12551" max="12551" width="14.85546875" style="47" customWidth="1"/>
    <col min="12552" max="12553" width="9.140625" style="47"/>
    <col min="12554" max="12554" width="18.85546875" style="47" customWidth="1"/>
    <col min="12555" max="12800" width="9.140625" style="47"/>
    <col min="12801" max="12801" width="36.28515625" style="47" customWidth="1"/>
    <col min="12802" max="12802" width="22" style="47" customWidth="1"/>
    <col min="12803" max="12803" width="25" style="47" customWidth="1"/>
    <col min="12804" max="12804" width="28.7109375" style="47" customWidth="1"/>
    <col min="12805" max="12805" width="24" style="47" customWidth="1"/>
    <col min="12806" max="12806" width="15.140625" style="47" customWidth="1"/>
    <col min="12807" max="12807" width="14.85546875" style="47" customWidth="1"/>
    <col min="12808" max="12809" width="9.140625" style="47"/>
    <col min="12810" max="12810" width="18.85546875" style="47" customWidth="1"/>
    <col min="12811" max="13056" width="9.140625" style="47"/>
    <col min="13057" max="13057" width="36.28515625" style="47" customWidth="1"/>
    <col min="13058" max="13058" width="22" style="47" customWidth="1"/>
    <col min="13059" max="13059" width="25" style="47" customWidth="1"/>
    <col min="13060" max="13060" width="28.7109375" style="47" customWidth="1"/>
    <col min="13061" max="13061" width="24" style="47" customWidth="1"/>
    <col min="13062" max="13062" width="15.140625" style="47" customWidth="1"/>
    <col min="13063" max="13063" width="14.85546875" style="47" customWidth="1"/>
    <col min="13064" max="13065" width="9.140625" style="47"/>
    <col min="13066" max="13066" width="18.85546875" style="47" customWidth="1"/>
    <col min="13067" max="13312" width="9.140625" style="47"/>
    <col min="13313" max="13313" width="36.28515625" style="47" customWidth="1"/>
    <col min="13314" max="13314" width="22" style="47" customWidth="1"/>
    <col min="13315" max="13315" width="25" style="47" customWidth="1"/>
    <col min="13316" max="13316" width="28.7109375" style="47" customWidth="1"/>
    <col min="13317" max="13317" width="24" style="47" customWidth="1"/>
    <col min="13318" max="13318" width="15.140625" style="47" customWidth="1"/>
    <col min="13319" max="13319" width="14.85546875" style="47" customWidth="1"/>
    <col min="13320" max="13321" width="9.140625" style="47"/>
    <col min="13322" max="13322" width="18.85546875" style="47" customWidth="1"/>
    <col min="13323" max="13568" width="9.140625" style="47"/>
    <col min="13569" max="13569" width="36.28515625" style="47" customWidth="1"/>
    <col min="13570" max="13570" width="22" style="47" customWidth="1"/>
    <col min="13571" max="13571" width="25" style="47" customWidth="1"/>
    <col min="13572" max="13572" width="28.7109375" style="47" customWidth="1"/>
    <col min="13573" max="13573" width="24" style="47" customWidth="1"/>
    <col min="13574" max="13574" width="15.140625" style="47" customWidth="1"/>
    <col min="13575" max="13575" width="14.85546875" style="47" customWidth="1"/>
    <col min="13576" max="13577" width="9.140625" style="47"/>
    <col min="13578" max="13578" width="18.85546875" style="47" customWidth="1"/>
    <col min="13579" max="13824" width="9.140625" style="47"/>
    <col min="13825" max="13825" width="36.28515625" style="47" customWidth="1"/>
    <col min="13826" max="13826" width="22" style="47" customWidth="1"/>
    <col min="13827" max="13827" width="25" style="47" customWidth="1"/>
    <col min="13828" max="13828" width="28.7109375" style="47" customWidth="1"/>
    <col min="13829" max="13829" width="24" style="47" customWidth="1"/>
    <col min="13830" max="13830" width="15.140625" style="47" customWidth="1"/>
    <col min="13831" max="13831" width="14.85546875" style="47" customWidth="1"/>
    <col min="13832" max="13833" width="9.140625" style="47"/>
    <col min="13834" max="13834" width="18.85546875" style="47" customWidth="1"/>
    <col min="13835" max="14080" width="9.140625" style="47"/>
    <col min="14081" max="14081" width="36.28515625" style="47" customWidth="1"/>
    <col min="14082" max="14082" width="22" style="47" customWidth="1"/>
    <col min="14083" max="14083" width="25" style="47" customWidth="1"/>
    <col min="14084" max="14084" width="28.7109375" style="47" customWidth="1"/>
    <col min="14085" max="14085" width="24" style="47" customWidth="1"/>
    <col min="14086" max="14086" width="15.140625" style="47" customWidth="1"/>
    <col min="14087" max="14087" width="14.85546875" style="47" customWidth="1"/>
    <col min="14088" max="14089" width="9.140625" style="47"/>
    <col min="14090" max="14090" width="18.85546875" style="47" customWidth="1"/>
    <col min="14091" max="14336" width="9.140625" style="47"/>
    <col min="14337" max="14337" width="36.28515625" style="47" customWidth="1"/>
    <col min="14338" max="14338" width="22" style="47" customWidth="1"/>
    <col min="14339" max="14339" width="25" style="47" customWidth="1"/>
    <col min="14340" max="14340" width="28.7109375" style="47" customWidth="1"/>
    <col min="14341" max="14341" width="24" style="47" customWidth="1"/>
    <col min="14342" max="14342" width="15.140625" style="47" customWidth="1"/>
    <col min="14343" max="14343" width="14.85546875" style="47" customWidth="1"/>
    <col min="14344" max="14345" width="9.140625" style="47"/>
    <col min="14346" max="14346" width="18.85546875" style="47" customWidth="1"/>
    <col min="14347" max="14592" width="9.140625" style="47"/>
    <col min="14593" max="14593" width="36.28515625" style="47" customWidth="1"/>
    <col min="14594" max="14594" width="22" style="47" customWidth="1"/>
    <col min="14595" max="14595" width="25" style="47" customWidth="1"/>
    <col min="14596" max="14596" width="28.7109375" style="47" customWidth="1"/>
    <col min="14597" max="14597" width="24" style="47" customWidth="1"/>
    <col min="14598" max="14598" width="15.140625" style="47" customWidth="1"/>
    <col min="14599" max="14599" width="14.85546875" style="47" customWidth="1"/>
    <col min="14600" max="14601" width="9.140625" style="47"/>
    <col min="14602" max="14602" width="18.85546875" style="47" customWidth="1"/>
    <col min="14603" max="14848" width="9.140625" style="47"/>
    <col min="14849" max="14849" width="36.28515625" style="47" customWidth="1"/>
    <col min="14850" max="14850" width="22" style="47" customWidth="1"/>
    <col min="14851" max="14851" width="25" style="47" customWidth="1"/>
    <col min="14852" max="14852" width="28.7109375" style="47" customWidth="1"/>
    <col min="14853" max="14853" width="24" style="47" customWidth="1"/>
    <col min="14854" max="14854" width="15.140625" style="47" customWidth="1"/>
    <col min="14855" max="14855" width="14.85546875" style="47" customWidth="1"/>
    <col min="14856" max="14857" width="9.140625" style="47"/>
    <col min="14858" max="14858" width="18.85546875" style="47" customWidth="1"/>
    <col min="14859" max="15104" width="9.140625" style="47"/>
    <col min="15105" max="15105" width="36.28515625" style="47" customWidth="1"/>
    <col min="15106" max="15106" width="22" style="47" customWidth="1"/>
    <col min="15107" max="15107" width="25" style="47" customWidth="1"/>
    <col min="15108" max="15108" width="28.7109375" style="47" customWidth="1"/>
    <col min="15109" max="15109" width="24" style="47" customWidth="1"/>
    <col min="15110" max="15110" width="15.140625" style="47" customWidth="1"/>
    <col min="15111" max="15111" width="14.85546875" style="47" customWidth="1"/>
    <col min="15112" max="15113" width="9.140625" style="47"/>
    <col min="15114" max="15114" width="18.85546875" style="47" customWidth="1"/>
    <col min="15115" max="15360" width="9.140625" style="47"/>
    <col min="15361" max="15361" width="36.28515625" style="47" customWidth="1"/>
    <col min="15362" max="15362" width="22" style="47" customWidth="1"/>
    <col min="15363" max="15363" width="25" style="47" customWidth="1"/>
    <col min="15364" max="15364" width="28.7109375" style="47" customWidth="1"/>
    <col min="15365" max="15365" width="24" style="47" customWidth="1"/>
    <col min="15366" max="15366" width="15.140625" style="47" customWidth="1"/>
    <col min="15367" max="15367" width="14.85546875" style="47" customWidth="1"/>
    <col min="15368" max="15369" width="9.140625" style="47"/>
    <col min="15370" max="15370" width="18.85546875" style="47" customWidth="1"/>
    <col min="15371" max="15616" width="9.140625" style="47"/>
    <col min="15617" max="15617" width="36.28515625" style="47" customWidth="1"/>
    <col min="15618" max="15618" width="22" style="47" customWidth="1"/>
    <col min="15619" max="15619" width="25" style="47" customWidth="1"/>
    <col min="15620" max="15620" width="28.7109375" style="47" customWidth="1"/>
    <col min="15621" max="15621" width="24" style="47" customWidth="1"/>
    <col min="15622" max="15622" width="15.140625" style="47" customWidth="1"/>
    <col min="15623" max="15623" width="14.85546875" style="47" customWidth="1"/>
    <col min="15624" max="15625" width="9.140625" style="47"/>
    <col min="15626" max="15626" width="18.85546875" style="47" customWidth="1"/>
    <col min="15627" max="15872" width="9.140625" style="47"/>
    <col min="15873" max="15873" width="36.28515625" style="47" customWidth="1"/>
    <col min="15874" max="15874" width="22" style="47" customWidth="1"/>
    <col min="15875" max="15875" width="25" style="47" customWidth="1"/>
    <col min="15876" max="15876" width="28.7109375" style="47" customWidth="1"/>
    <col min="15877" max="15877" width="24" style="47" customWidth="1"/>
    <col min="15878" max="15878" width="15.140625" style="47" customWidth="1"/>
    <col min="15879" max="15879" width="14.85546875" style="47" customWidth="1"/>
    <col min="15880" max="15881" width="9.140625" style="47"/>
    <col min="15882" max="15882" width="18.85546875" style="47" customWidth="1"/>
    <col min="15883" max="16128" width="9.140625" style="47"/>
    <col min="16129" max="16129" width="36.28515625" style="47" customWidth="1"/>
    <col min="16130" max="16130" width="22" style="47" customWidth="1"/>
    <col min="16131" max="16131" width="25" style="47" customWidth="1"/>
    <col min="16132" max="16132" width="28.7109375" style="47" customWidth="1"/>
    <col min="16133" max="16133" width="24" style="47" customWidth="1"/>
    <col min="16134" max="16134" width="15.140625" style="47" customWidth="1"/>
    <col min="16135" max="16135" width="14.85546875" style="47" customWidth="1"/>
    <col min="16136" max="16137" width="9.140625" style="47"/>
    <col min="16138" max="16138" width="18.85546875" style="47" customWidth="1"/>
    <col min="16139" max="16384" width="9.140625" style="47"/>
  </cols>
  <sheetData>
    <row r="1" spans="1:12" ht="42.75" customHeight="1" x14ac:dyDescent="0.2">
      <c r="A1" s="48"/>
      <c r="B1" s="48"/>
      <c r="C1" s="116" t="s">
        <v>58</v>
      </c>
      <c r="D1" s="116"/>
      <c r="E1" s="116"/>
    </row>
    <row r="2" spans="1:12" ht="27" customHeight="1" x14ac:dyDescent="0.3">
      <c r="A2" s="93" t="s">
        <v>0</v>
      </c>
      <c r="B2" s="93"/>
      <c r="C2" s="93"/>
      <c r="D2" s="93"/>
      <c r="E2" s="93"/>
      <c r="F2" s="49"/>
      <c r="G2" s="49"/>
      <c r="H2" s="49"/>
      <c r="I2" s="49"/>
      <c r="J2" s="49"/>
      <c r="K2" s="49"/>
      <c r="L2" s="49"/>
    </row>
    <row r="3" spans="1:12" ht="81" customHeight="1" x14ac:dyDescent="0.2">
      <c r="A3" s="115" t="s">
        <v>52</v>
      </c>
      <c r="B3" s="115"/>
      <c r="C3" s="115"/>
      <c r="D3" s="115"/>
      <c r="E3" s="115"/>
      <c r="F3" s="49"/>
      <c r="G3" s="49"/>
      <c r="H3" s="49"/>
      <c r="I3" s="49"/>
      <c r="J3" s="49"/>
      <c r="K3" s="49"/>
      <c r="L3" s="49"/>
    </row>
    <row r="4" spans="1:12" ht="72.75" customHeight="1" x14ac:dyDescent="0.2">
      <c r="A4" s="103" t="s">
        <v>50</v>
      </c>
      <c r="B4" s="103"/>
      <c r="C4" s="103"/>
      <c r="D4" s="103"/>
      <c r="E4" s="103"/>
      <c r="F4" s="49"/>
      <c r="G4" s="49"/>
      <c r="H4" s="49"/>
      <c r="I4" s="49"/>
      <c r="J4" s="49"/>
      <c r="K4" s="49"/>
      <c r="L4" s="49"/>
    </row>
    <row r="5" spans="1:12" ht="37.5" customHeight="1" x14ac:dyDescent="0.2">
      <c r="A5" s="92" t="s">
        <v>49</v>
      </c>
      <c r="B5" s="92"/>
      <c r="C5" s="92"/>
      <c r="D5" s="92"/>
      <c r="E5" s="92"/>
    </row>
    <row r="6" spans="1:12" ht="1.5" customHeight="1" x14ac:dyDescent="0.2">
      <c r="A6" s="87"/>
      <c r="B6" s="87"/>
      <c r="C6" s="87"/>
      <c r="D6" s="87"/>
    </row>
    <row r="7" spans="1:12" ht="18.75" customHeight="1" x14ac:dyDescent="0.2">
      <c r="A7" s="94" t="s">
        <v>31</v>
      </c>
      <c r="B7" s="94"/>
      <c r="C7" s="94"/>
      <c r="D7" s="87"/>
    </row>
    <row r="8" spans="1:12" ht="18.75" x14ac:dyDescent="0.2">
      <c r="A8" s="95" t="s">
        <v>33</v>
      </c>
      <c r="B8" s="95"/>
      <c r="C8" s="95"/>
      <c r="D8" s="95"/>
    </row>
    <row r="9" spans="1:12" ht="18.75" x14ac:dyDescent="0.2">
      <c r="A9" s="87" t="s">
        <v>34</v>
      </c>
      <c r="B9" s="87"/>
      <c r="C9" s="87"/>
      <c r="D9" s="87"/>
    </row>
    <row r="10" spans="1:12" ht="18" customHeight="1" x14ac:dyDescent="0.2">
      <c r="A10" s="91" t="s">
        <v>35</v>
      </c>
      <c r="B10" s="91"/>
      <c r="C10" s="91"/>
      <c r="D10" s="91"/>
      <c r="E10" s="91"/>
    </row>
    <row r="11" spans="1:12" ht="18.75" customHeight="1" x14ac:dyDescent="0.2">
      <c r="A11" s="100" t="s">
        <v>36</v>
      </c>
      <c r="B11" s="100" t="s">
        <v>37</v>
      </c>
      <c r="C11" s="101" t="s">
        <v>48</v>
      </c>
      <c r="D11" s="101" t="s">
        <v>38</v>
      </c>
      <c r="E11" s="101" t="s">
        <v>39</v>
      </c>
    </row>
    <row r="12" spans="1:12" ht="12.75" customHeight="1" x14ac:dyDescent="0.2">
      <c r="A12" s="100"/>
      <c r="B12" s="100"/>
      <c r="C12" s="101"/>
      <c r="D12" s="101"/>
      <c r="E12" s="101"/>
    </row>
    <row r="13" spans="1:12" ht="103.5" customHeight="1" x14ac:dyDescent="0.2">
      <c r="A13" s="100"/>
      <c r="B13" s="100"/>
      <c r="C13" s="101"/>
      <c r="D13" s="101"/>
      <c r="E13" s="101"/>
    </row>
    <row r="14" spans="1:12" ht="21.75" customHeight="1" x14ac:dyDescent="0.2">
      <c r="A14" s="50">
        <v>1</v>
      </c>
      <c r="B14" s="50">
        <v>2</v>
      </c>
      <c r="C14" s="50">
        <v>3</v>
      </c>
      <c r="D14" s="50">
        <v>4</v>
      </c>
      <c r="E14" s="50">
        <v>5</v>
      </c>
    </row>
    <row r="15" spans="1:12" ht="47.25" customHeight="1" x14ac:dyDescent="0.2">
      <c r="A15" s="51" t="s">
        <v>40</v>
      </c>
      <c r="B15" s="52">
        <v>23351.919999999998</v>
      </c>
      <c r="C15" s="53">
        <v>5.3979999999999997</v>
      </c>
      <c r="D15" s="54">
        <f>ROUND(B15*C15,2)</f>
        <v>126053.66</v>
      </c>
      <c r="E15" s="54">
        <f>ROUND(D15*1.2,2)</f>
        <v>151264.39000000001</v>
      </c>
    </row>
    <row r="16" spans="1:12" ht="47.25" customHeight="1" x14ac:dyDescent="0.2">
      <c r="A16" s="55" t="s">
        <v>41</v>
      </c>
      <c r="B16" s="52">
        <f>185737.34*40%</f>
        <v>74294.936000000002</v>
      </c>
      <c r="C16" s="53">
        <v>5.3979999999999997</v>
      </c>
      <c r="D16" s="56">
        <f>ROUND(B16*C16,2)</f>
        <v>401044.06</v>
      </c>
      <c r="E16" s="56">
        <f>ROUND(D16*1.2,2)</f>
        <v>481252.87</v>
      </c>
    </row>
    <row r="17" spans="1:10" ht="45" customHeight="1" x14ac:dyDescent="0.2">
      <c r="A17" s="55" t="s">
        <v>42</v>
      </c>
      <c r="B17" s="52">
        <f>185737.34*60%</f>
        <v>111442.40399999999</v>
      </c>
      <c r="C17" s="53">
        <v>5.3979999999999997</v>
      </c>
      <c r="D17" s="56">
        <f>ROUND(B17*C17,2)</f>
        <v>601566.1</v>
      </c>
      <c r="E17" s="56">
        <f>ROUND(D17*1.2,2)</f>
        <v>721879.32</v>
      </c>
      <c r="F17" s="57"/>
    </row>
    <row r="18" spans="1:10" ht="24" customHeight="1" x14ac:dyDescent="0.2">
      <c r="A18" s="58" t="s">
        <v>43</v>
      </c>
      <c r="B18" s="59">
        <f>SUM(B15:B17)</f>
        <v>209089.26</v>
      </c>
      <c r="C18" s="60"/>
      <c r="D18" s="56"/>
      <c r="E18" s="56">
        <f>SUM(E15:E17)</f>
        <v>1354396.58</v>
      </c>
      <c r="F18" s="73">
        <f>E18-E19</f>
        <v>1128663.82</v>
      </c>
      <c r="J18" s="61"/>
    </row>
    <row r="19" spans="1:10" ht="24.75" customHeight="1" x14ac:dyDescent="0.2">
      <c r="A19" s="58" t="s">
        <v>44</v>
      </c>
      <c r="B19" s="62"/>
      <c r="C19" s="63"/>
      <c r="D19" s="56"/>
      <c r="E19" s="56">
        <f>ROUND(E18/1.2*0.2,2)</f>
        <v>225732.76</v>
      </c>
    </row>
    <row r="20" spans="1:10" ht="24.75" customHeight="1" x14ac:dyDescent="0.2">
      <c r="A20" s="64"/>
      <c r="B20" s="65"/>
      <c r="C20" s="66"/>
      <c r="D20" s="67"/>
      <c r="E20" s="67"/>
    </row>
    <row r="21" spans="1:10" ht="6" hidden="1" customHeight="1" x14ac:dyDescent="0.2">
      <c r="A21" s="86"/>
      <c r="B21" s="86"/>
      <c r="C21" s="86"/>
      <c r="D21" s="86"/>
    </row>
    <row r="22" spans="1:10" ht="34.5" customHeight="1" x14ac:dyDescent="0.2">
      <c r="A22" s="102"/>
      <c r="B22" s="102"/>
      <c r="C22" s="102"/>
      <c r="D22" s="102"/>
      <c r="G22" s="68"/>
    </row>
    <row r="23" spans="1:10" ht="18" customHeight="1" x14ac:dyDescent="0.2">
      <c r="A23" s="69" t="s">
        <v>32</v>
      </c>
      <c r="B23" s="69"/>
      <c r="C23" s="69"/>
      <c r="D23" s="69"/>
    </row>
    <row r="24" spans="1:10" ht="60" customHeight="1" x14ac:dyDescent="0.3">
      <c r="A24" s="96" t="s">
        <v>45</v>
      </c>
      <c r="B24" s="96"/>
      <c r="C24" s="97" t="s">
        <v>46</v>
      </c>
      <c r="D24" s="97"/>
      <c r="E24" s="97"/>
      <c r="G24" s="61"/>
    </row>
    <row r="25" spans="1:10" ht="54" customHeight="1" x14ac:dyDescent="0.2">
      <c r="A25" s="98"/>
      <c r="B25" s="98"/>
      <c r="C25" s="98"/>
      <c r="D25" s="98"/>
    </row>
    <row r="26" spans="1:10" ht="31.5" customHeight="1" x14ac:dyDescent="0.2">
      <c r="A26" s="99"/>
      <c r="B26" s="99"/>
      <c r="C26" s="99"/>
      <c r="D26" s="70"/>
      <c r="G26" s="61"/>
    </row>
    <row r="27" spans="1:10" x14ac:dyDescent="0.2">
      <c r="A27" s="71"/>
      <c r="B27" s="72"/>
      <c r="C27" s="72"/>
      <c r="D27" s="72"/>
    </row>
  </sheetData>
  <mergeCells count="18">
    <mergeCell ref="C1:E1"/>
    <mergeCell ref="A24:B24"/>
    <mergeCell ref="C24:E24"/>
    <mergeCell ref="A25:D25"/>
    <mergeCell ref="A26:C26"/>
    <mergeCell ref="A11:A13"/>
    <mergeCell ref="B11:B13"/>
    <mergeCell ref="C11:C13"/>
    <mergeCell ref="D11:D13"/>
    <mergeCell ref="E11:E13"/>
    <mergeCell ref="A22:D22"/>
    <mergeCell ref="A10:E10"/>
    <mergeCell ref="A4:E4"/>
    <mergeCell ref="A2:E2"/>
    <mergeCell ref="A3:E3"/>
    <mergeCell ref="A5:E5"/>
    <mergeCell ref="A7:C7"/>
    <mergeCell ref="A8:D8"/>
  </mergeCells>
  <pageMargins left="0.62992125984251968" right="0" top="0.15748031496062992" bottom="0.15748031496062992" header="0.31496062992125984" footer="0.31496062992125984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view="pageBreakPreview" topLeftCell="A7" zoomScale="80" zoomScaleNormal="60" zoomScaleSheetLayoutView="80" workbookViewId="0">
      <selection activeCell="B17" sqref="B17"/>
    </sheetView>
  </sheetViews>
  <sheetFormatPr defaultRowHeight="15.75" x14ac:dyDescent="0.25"/>
  <cols>
    <col min="1" max="1" width="34.7109375" style="84" customWidth="1"/>
    <col min="2" max="2" width="35.28515625" style="84" customWidth="1"/>
    <col min="3" max="3" width="24.28515625" style="83" customWidth="1"/>
    <col min="4" max="4" width="31.7109375" style="84" customWidth="1"/>
    <col min="5" max="5" width="32.5703125" style="84" customWidth="1"/>
    <col min="6" max="6" width="45.7109375" style="2" customWidth="1"/>
    <col min="7" max="7" width="19.28515625" style="2" customWidth="1"/>
    <col min="8" max="8" width="14.85546875" style="2" customWidth="1"/>
    <col min="9" max="9" width="14.7109375" style="2" customWidth="1"/>
    <col min="10" max="10" width="22.5703125" style="2" customWidth="1"/>
    <col min="11" max="11" width="18.42578125" style="2" customWidth="1"/>
    <col min="12" max="16384" width="9.140625" style="2"/>
  </cols>
  <sheetData>
    <row r="1" spans="1:10" ht="44.25" customHeight="1" x14ac:dyDescent="0.25">
      <c r="C1" s="116" t="s">
        <v>57</v>
      </c>
      <c r="D1" s="116"/>
      <c r="E1" s="116"/>
    </row>
    <row r="3" spans="1:10" ht="30" customHeight="1" x14ac:dyDescent="0.25">
      <c r="A3" s="105" t="s">
        <v>0</v>
      </c>
      <c r="B3" s="105"/>
      <c r="C3" s="105"/>
      <c r="D3" s="105"/>
      <c r="E3" s="105"/>
    </row>
    <row r="4" spans="1:10" ht="90" customHeight="1" x14ac:dyDescent="0.25">
      <c r="A4" s="106" t="s">
        <v>52</v>
      </c>
      <c r="B4" s="107"/>
      <c r="C4" s="107"/>
      <c r="D4" s="107"/>
      <c r="E4" s="107"/>
    </row>
    <row r="5" spans="1:10" s="3" customFormat="1" ht="63" customHeight="1" x14ac:dyDescent="0.25">
      <c r="A5" s="106" t="s">
        <v>51</v>
      </c>
      <c r="B5" s="107"/>
      <c r="C5" s="107"/>
      <c r="D5" s="107"/>
      <c r="E5" s="107"/>
    </row>
    <row r="6" spans="1:10" ht="14.25" customHeight="1" x14ac:dyDescent="0.25">
      <c r="A6" s="4"/>
      <c r="B6" s="4"/>
      <c r="C6" s="5"/>
      <c r="D6" s="4"/>
      <c r="E6" s="4"/>
    </row>
    <row r="7" spans="1:10" ht="29.25" customHeight="1" x14ac:dyDescent="0.3">
      <c r="A7" s="6" t="s">
        <v>1</v>
      </c>
      <c r="B7" s="7"/>
      <c r="C7" s="8"/>
      <c r="D7" s="4"/>
      <c r="E7" s="4"/>
    </row>
    <row r="8" spans="1:10" s="9" customFormat="1" ht="65.25" customHeight="1" x14ac:dyDescent="0.2">
      <c r="A8" s="108" t="s">
        <v>2</v>
      </c>
      <c r="B8" s="108"/>
      <c r="C8" s="108"/>
      <c r="D8" s="108"/>
      <c r="E8" s="108"/>
    </row>
    <row r="9" spans="1:10" s="9" customFormat="1" ht="21" customHeight="1" x14ac:dyDescent="0.2">
      <c r="A9" s="104"/>
      <c r="B9" s="104"/>
      <c r="C9" s="104"/>
      <c r="D9" s="10"/>
      <c r="E9" s="10"/>
    </row>
    <row r="10" spans="1:10" ht="21.75" customHeight="1" x14ac:dyDescent="0.25">
      <c r="A10" s="11"/>
      <c r="B10" s="11"/>
      <c r="C10" s="12"/>
      <c r="D10" s="13"/>
      <c r="E10" s="13" t="s">
        <v>3</v>
      </c>
    </row>
    <row r="11" spans="1:10" ht="158.25" customHeight="1" x14ac:dyDescent="0.25">
      <c r="A11" s="14" t="s">
        <v>4</v>
      </c>
      <c r="B11" s="15" t="s">
        <v>5</v>
      </c>
      <c r="C11" s="16" t="s">
        <v>6</v>
      </c>
      <c r="D11" s="85" t="s">
        <v>55</v>
      </c>
      <c r="E11" s="15" t="s">
        <v>7</v>
      </c>
    </row>
    <row r="12" spans="1:10" ht="39.75" customHeight="1" x14ac:dyDescent="0.25">
      <c r="A12" s="79" t="s">
        <v>8</v>
      </c>
      <c r="B12" s="18">
        <v>7228080</v>
      </c>
      <c r="C12" s="19">
        <f>E28</f>
        <v>1.1731634700192608</v>
      </c>
      <c r="D12" s="18">
        <f>B12*C12</f>
        <v>8479719.4143768195</v>
      </c>
      <c r="E12" s="18">
        <f>D12</f>
        <v>8479719.4143768195</v>
      </c>
      <c r="F12" s="3"/>
      <c r="G12" s="20"/>
      <c r="H12" s="3"/>
    </row>
    <row r="13" spans="1:10" ht="39.75" customHeight="1" x14ac:dyDescent="0.25">
      <c r="A13" s="79" t="s">
        <v>9</v>
      </c>
      <c r="B13" s="18">
        <v>2951370</v>
      </c>
      <c r="C13" s="19">
        <f>E28</f>
        <v>1.1731634700192608</v>
      </c>
      <c r="D13" s="18">
        <f>B13*C13</f>
        <v>3462439.4705107459</v>
      </c>
      <c r="E13" s="18">
        <f>D13</f>
        <v>3462439.4705107459</v>
      </c>
      <c r="F13" s="3"/>
      <c r="G13" s="3"/>
      <c r="H13" s="3"/>
    </row>
    <row r="14" spans="1:10" s="42" customFormat="1" ht="39.75" hidden="1" customHeight="1" x14ac:dyDescent="0.25">
      <c r="A14" s="38" t="s">
        <v>10</v>
      </c>
      <c r="B14" s="39">
        <v>0</v>
      </c>
      <c r="C14" s="40">
        <f>E28</f>
        <v>1.1731634700192608</v>
      </c>
      <c r="D14" s="39">
        <f>B14*C14</f>
        <v>0</v>
      </c>
      <c r="E14" s="39">
        <f>D14</f>
        <v>0</v>
      </c>
      <c r="F14" s="41"/>
      <c r="G14" s="41"/>
      <c r="H14" s="41"/>
      <c r="J14" s="42">
        <f>B14*1.02</f>
        <v>0</v>
      </c>
    </row>
    <row r="15" spans="1:10" ht="39.75" customHeight="1" x14ac:dyDescent="0.25">
      <c r="A15" s="79" t="s">
        <v>11</v>
      </c>
      <c r="B15" s="18">
        <v>140180</v>
      </c>
      <c r="C15" s="19">
        <f>E28</f>
        <v>1.1731634700192608</v>
      </c>
      <c r="D15" s="18">
        <f>B15*C15</f>
        <v>164454.05522729998</v>
      </c>
      <c r="E15" s="18">
        <f>D15</f>
        <v>164454.05522729998</v>
      </c>
      <c r="F15" s="3"/>
      <c r="G15" s="3"/>
      <c r="H15" s="3"/>
    </row>
    <row r="16" spans="1:10" ht="37.5" hidden="1" x14ac:dyDescent="0.25">
      <c r="A16" s="79" t="s">
        <v>12</v>
      </c>
      <c r="B16" s="18"/>
      <c r="C16" s="19">
        <v>1</v>
      </c>
      <c r="D16" s="18">
        <f>B16*C16</f>
        <v>0</v>
      </c>
      <c r="E16" s="18">
        <f>B16</f>
        <v>0</v>
      </c>
      <c r="F16" s="20"/>
      <c r="G16" s="3"/>
      <c r="H16" s="3"/>
    </row>
    <row r="17" spans="1:12" ht="39.75" customHeight="1" x14ac:dyDescent="0.25">
      <c r="A17" s="79" t="s">
        <v>13</v>
      </c>
      <c r="B17" s="18">
        <f>(B12+B13+B15+B16)*0.02</f>
        <v>206392.6</v>
      </c>
      <c r="C17" s="19"/>
      <c r="D17" s="18">
        <f>(D12+D13+D15+D16)*0.02</f>
        <v>242132.25880229729</v>
      </c>
      <c r="E17" s="18">
        <f>(E12+E13+E15+E16)*0.02</f>
        <v>242132.25880229729</v>
      </c>
      <c r="F17" s="20"/>
      <c r="G17" s="3"/>
      <c r="H17" s="3"/>
    </row>
    <row r="18" spans="1:12" s="24" customFormat="1" ht="39.75" customHeight="1" x14ac:dyDescent="0.25">
      <c r="A18" s="22" t="s">
        <v>14</v>
      </c>
      <c r="B18" s="18">
        <f>B12+B13+B15+B17+B16</f>
        <v>10526022.6</v>
      </c>
      <c r="C18" s="19"/>
      <c r="D18" s="18">
        <f>D12+D13+D15+D17+D16</f>
        <v>12348745.198917162</v>
      </c>
      <c r="E18" s="18">
        <f>E12+E13+E15+E17+E16</f>
        <v>12348745.198917162</v>
      </c>
      <c r="F18" s="3"/>
      <c r="G18" s="23"/>
      <c r="H18" s="23"/>
    </row>
    <row r="19" spans="1:12" s="25" customFormat="1" ht="39.75" customHeight="1" x14ac:dyDescent="0.25">
      <c r="A19" s="22" t="s">
        <v>15</v>
      </c>
      <c r="B19" s="18">
        <f>(B18-B14)*0.2</f>
        <v>2105204.52</v>
      </c>
      <c r="C19" s="19"/>
      <c r="D19" s="18">
        <f>(D18-D14)*0.2</f>
        <v>2469749.0397834326</v>
      </c>
      <c r="E19" s="18">
        <f>(E18-E14)*0.2</f>
        <v>2469749.0397834326</v>
      </c>
      <c r="F19" s="20"/>
      <c r="G19" s="3"/>
      <c r="H19" s="3"/>
    </row>
    <row r="20" spans="1:12" s="25" customFormat="1" ht="39.75" customHeight="1" x14ac:dyDescent="0.25">
      <c r="A20" s="22" t="s">
        <v>16</v>
      </c>
      <c r="B20" s="18">
        <f>B18+B19</f>
        <v>12631227.119999999</v>
      </c>
      <c r="C20" s="19"/>
      <c r="D20" s="18">
        <f>D18+D19</f>
        <v>14818494.238700595</v>
      </c>
      <c r="E20" s="18">
        <f>E18+E19</f>
        <v>14818494.238700595</v>
      </c>
      <c r="F20" s="26"/>
      <c r="G20" s="3"/>
      <c r="H20" s="3"/>
      <c r="I20" s="3"/>
      <c r="J20" s="3"/>
      <c r="K20" s="3"/>
      <c r="L20" s="3"/>
    </row>
    <row r="21" spans="1:12" ht="39.75" hidden="1" customHeight="1" x14ac:dyDescent="0.25">
      <c r="A21" s="21" t="s">
        <v>17</v>
      </c>
      <c r="B21" s="18">
        <v>0</v>
      </c>
      <c r="C21" s="19">
        <f>D28</f>
        <v>0</v>
      </c>
      <c r="D21" s="18">
        <f>B21*C21</f>
        <v>0</v>
      </c>
      <c r="E21" s="18">
        <f>D21</f>
        <v>0</v>
      </c>
      <c r="F21" s="20"/>
      <c r="G21" s="3"/>
      <c r="H21" s="3"/>
      <c r="I21" s="3"/>
      <c r="J21" s="3"/>
      <c r="K21" s="3"/>
      <c r="L21" s="3"/>
    </row>
    <row r="22" spans="1:12" s="24" customFormat="1" ht="39.75" hidden="1" customHeight="1" x14ac:dyDescent="0.25">
      <c r="A22" s="22" t="s">
        <v>18</v>
      </c>
      <c r="B22" s="18">
        <f>B20-B21</f>
        <v>12631227.119999999</v>
      </c>
      <c r="C22" s="19"/>
      <c r="D22" s="18">
        <f>D20-D21</f>
        <v>14818494.238700595</v>
      </c>
      <c r="E22" s="18">
        <f>E20-E21</f>
        <v>14818494.238700595</v>
      </c>
      <c r="F22" s="27">
        <f>B22*C21</f>
        <v>0</v>
      </c>
      <c r="G22" s="27">
        <f>-B21/1.2</f>
        <v>0</v>
      </c>
      <c r="H22" s="23"/>
      <c r="I22" s="23">
        <v>1993513267.05</v>
      </c>
      <c r="J22" s="23"/>
      <c r="K22" s="23"/>
      <c r="L22" s="23"/>
    </row>
    <row r="23" spans="1:12" s="24" customFormat="1" ht="39.75" hidden="1" customHeight="1" x14ac:dyDescent="0.25">
      <c r="A23" s="28" t="s">
        <v>19</v>
      </c>
      <c r="B23" s="18">
        <f>(B22-B14)/1.2*0.2</f>
        <v>2105204.52</v>
      </c>
      <c r="C23" s="19"/>
      <c r="D23" s="18">
        <f>(D22-D14)/1.2*0.2</f>
        <v>2469749.0397834326</v>
      </c>
      <c r="E23" s="18">
        <f>(E22-E14)/1.2*0.2</f>
        <v>2469749.0397834326</v>
      </c>
      <c r="F23" s="27">
        <f>B23*C21</f>
        <v>0</v>
      </c>
      <c r="G23" s="29">
        <f>E22-E23</f>
        <v>12348745.198917162</v>
      </c>
      <c r="H23" s="23"/>
      <c r="I23" s="23"/>
      <c r="J23" s="23"/>
      <c r="K23" s="23"/>
      <c r="L23" s="23"/>
    </row>
    <row r="25" spans="1:12" s="30" customFormat="1" ht="18.75" x14ac:dyDescent="0.3">
      <c r="A25" s="109"/>
      <c r="B25" s="109"/>
      <c r="C25" s="109"/>
      <c r="D25" s="109"/>
      <c r="E25" s="109"/>
    </row>
    <row r="27" spans="1:12" ht="56.25" customHeight="1" x14ac:dyDescent="0.25">
      <c r="A27" s="110" t="s">
        <v>53</v>
      </c>
      <c r="B27" s="110"/>
      <c r="C27" s="110"/>
      <c r="D27" s="110"/>
      <c r="E27" s="110"/>
      <c r="F27" s="31"/>
    </row>
    <row r="28" spans="1:12" ht="45.75" customHeight="1" x14ac:dyDescent="0.25">
      <c r="A28" s="111" t="s">
        <v>54</v>
      </c>
      <c r="B28" s="111"/>
      <c r="C28" s="111"/>
      <c r="D28" s="111"/>
      <c r="E28" s="80">
        <f>1.0074*1.0051*1.0544*1.0116*0.9994*1*0.9968*1.0031*0.9926*1.0017*1.0278*1.0601*1.0034</f>
        <v>1.1731634700192608</v>
      </c>
      <c r="F28" s="37"/>
      <c r="G28" s="32"/>
      <c r="H28" s="32"/>
      <c r="I28" s="33"/>
      <c r="J28" s="32"/>
      <c r="K28" s="34"/>
    </row>
    <row r="29" spans="1:12" ht="39.75" customHeight="1" x14ac:dyDescent="0.25">
      <c r="A29" s="111"/>
      <c r="B29" s="111"/>
      <c r="C29" s="111"/>
      <c r="D29" s="111"/>
      <c r="E29" s="111"/>
    </row>
    <row r="30" spans="1:12" ht="20.25" x14ac:dyDescent="0.3">
      <c r="A30" s="77" t="s">
        <v>20</v>
      </c>
      <c r="B30" s="78"/>
      <c r="C30" s="81"/>
      <c r="D30" s="78"/>
      <c r="E30" s="78"/>
    </row>
    <row r="31" spans="1:12" ht="30" customHeight="1" x14ac:dyDescent="0.3">
      <c r="A31" s="112" t="s">
        <v>21</v>
      </c>
      <c r="B31" s="112"/>
      <c r="C31" s="82"/>
      <c r="D31" s="74"/>
      <c r="E31" s="74"/>
    </row>
    <row r="32" spans="1:12" ht="20.25" x14ac:dyDescent="0.3">
      <c r="A32" s="75" t="s">
        <v>22</v>
      </c>
      <c r="B32" s="75"/>
      <c r="C32" s="81"/>
      <c r="D32" s="78"/>
      <c r="E32" s="78"/>
    </row>
    <row r="33" spans="1:7" ht="20.25" x14ac:dyDescent="0.3">
      <c r="A33" s="75" t="s">
        <v>23</v>
      </c>
      <c r="B33" s="75"/>
      <c r="C33" s="81"/>
      <c r="D33" s="76"/>
      <c r="E33" s="76" t="s">
        <v>24</v>
      </c>
      <c r="F33" s="3"/>
      <c r="G33" s="3"/>
    </row>
    <row r="34" spans="1:7" x14ac:dyDescent="0.25">
      <c r="F34" s="35"/>
      <c r="G34" s="35"/>
    </row>
    <row r="35" spans="1:7" x14ac:dyDescent="0.25">
      <c r="F35" s="35"/>
      <c r="G35" s="35"/>
    </row>
    <row r="36" spans="1:7" x14ac:dyDescent="0.25">
      <c r="F36" s="35"/>
      <c r="G36" s="35"/>
    </row>
    <row r="37" spans="1:7" x14ac:dyDescent="0.25">
      <c r="F37" s="3"/>
      <c r="G37" s="3"/>
    </row>
  </sheetData>
  <mergeCells count="11">
    <mergeCell ref="C1:E1"/>
    <mergeCell ref="A25:E25"/>
    <mergeCell ref="A27:E27"/>
    <mergeCell ref="A28:D28"/>
    <mergeCell ref="A29:E29"/>
    <mergeCell ref="A31:B31"/>
    <mergeCell ref="A9:C9"/>
    <mergeCell ref="A3:E3"/>
    <mergeCell ref="A4:E4"/>
    <mergeCell ref="A5:E5"/>
    <mergeCell ref="A8:E8"/>
  </mergeCells>
  <pageMargins left="0.70866141732283472" right="0.31496062992125984" top="0.55118110236220474" bottom="0.35433070866141736" header="0" footer="0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41"/>
  <sheetViews>
    <sheetView view="pageBreakPreview" topLeftCell="A10" zoomScale="80" zoomScaleNormal="60" zoomScaleSheetLayoutView="80" workbookViewId="0">
      <selection activeCell="E19" sqref="E19"/>
    </sheetView>
  </sheetViews>
  <sheetFormatPr defaultRowHeight="15.75" x14ac:dyDescent="0.25"/>
  <cols>
    <col min="1" max="1" width="38.5703125" style="1" customWidth="1"/>
    <col min="2" max="2" width="30.5703125" style="1" customWidth="1"/>
    <col min="3" max="3" width="17.85546875" style="36" customWidth="1"/>
    <col min="4" max="4" width="33" style="1" customWidth="1"/>
    <col min="5" max="5" width="33.28515625" style="1" customWidth="1"/>
    <col min="6" max="6" width="45.7109375" style="2" customWidth="1"/>
    <col min="7" max="7" width="19.28515625" style="2" customWidth="1"/>
    <col min="8" max="8" width="20.140625" style="2" customWidth="1"/>
    <col min="9" max="9" width="18.28515625" style="2" customWidth="1"/>
    <col min="10" max="10" width="22.5703125" style="2" customWidth="1"/>
    <col min="11" max="11" width="18.42578125" style="2" customWidth="1"/>
    <col min="12" max="16384" width="9.140625" style="2"/>
  </cols>
  <sheetData>
    <row r="1" spans="1:10" ht="42.75" customHeight="1" x14ac:dyDescent="0.25">
      <c r="A1" s="84"/>
      <c r="B1" s="84"/>
      <c r="C1" s="116" t="s">
        <v>56</v>
      </c>
      <c r="D1" s="116"/>
      <c r="E1" s="116"/>
    </row>
    <row r="2" spans="1:10" x14ac:dyDescent="0.25">
      <c r="A2" s="84"/>
      <c r="B2" s="84"/>
      <c r="C2" s="83"/>
      <c r="D2" s="84"/>
      <c r="E2" s="84"/>
    </row>
    <row r="3" spans="1:10" ht="30" customHeight="1" x14ac:dyDescent="0.25">
      <c r="A3" s="113" t="s">
        <v>0</v>
      </c>
      <c r="B3" s="113"/>
      <c r="C3" s="113"/>
      <c r="D3" s="113"/>
      <c r="E3" s="113"/>
    </row>
    <row r="4" spans="1:10" ht="102" customHeight="1" x14ac:dyDescent="0.25">
      <c r="A4" s="106" t="s">
        <v>52</v>
      </c>
      <c r="B4" s="107"/>
      <c r="C4" s="107"/>
      <c r="D4" s="107"/>
      <c r="E4" s="107"/>
    </row>
    <row r="5" spans="1:10" s="3" customFormat="1" ht="15.75" customHeight="1" x14ac:dyDescent="0.25">
      <c r="A5" s="114"/>
      <c r="B5" s="114"/>
      <c r="C5" s="114"/>
      <c r="D5" s="114"/>
      <c r="E5" s="114"/>
    </row>
    <row r="6" spans="1:10" ht="14.25" customHeight="1" x14ac:dyDescent="0.25">
      <c r="A6" s="4"/>
      <c r="B6" s="4"/>
      <c r="C6" s="5"/>
      <c r="D6" s="4"/>
      <c r="E6" s="4"/>
    </row>
    <row r="7" spans="1:10" s="46" customFormat="1" ht="29.25" customHeight="1" x14ac:dyDescent="0.25">
      <c r="A7" s="45" t="s">
        <v>1</v>
      </c>
      <c r="B7" s="7"/>
      <c r="C7" s="8"/>
      <c r="D7" s="4"/>
      <c r="E7" s="4"/>
    </row>
    <row r="8" spans="1:10" s="9" customFormat="1" ht="65.25" customHeight="1" x14ac:dyDescent="0.2">
      <c r="A8" s="108" t="s">
        <v>2</v>
      </c>
      <c r="B8" s="108"/>
      <c r="C8" s="108"/>
      <c r="D8" s="108"/>
      <c r="E8" s="108"/>
    </row>
    <row r="9" spans="1:10" s="9" customFormat="1" ht="21" customHeight="1" x14ac:dyDescent="0.2">
      <c r="A9" s="104"/>
      <c r="B9" s="104"/>
      <c r="C9" s="104"/>
      <c r="D9" s="10"/>
      <c r="E9" s="10"/>
    </row>
    <row r="10" spans="1:10" ht="21.75" customHeight="1" x14ac:dyDescent="0.25">
      <c r="A10" s="11"/>
      <c r="B10" s="11"/>
      <c r="C10" s="12"/>
      <c r="D10" s="13"/>
      <c r="E10" s="13" t="s">
        <v>3</v>
      </c>
    </row>
    <row r="11" spans="1:10" ht="179.25" customHeight="1" x14ac:dyDescent="0.25">
      <c r="A11" s="14" t="s">
        <v>4</v>
      </c>
      <c r="B11" s="15" t="s">
        <v>5</v>
      </c>
      <c r="C11" s="16" t="s">
        <v>6</v>
      </c>
      <c r="D11" s="85" t="s">
        <v>55</v>
      </c>
      <c r="E11" s="15" t="s">
        <v>7</v>
      </c>
    </row>
    <row r="12" spans="1:10" ht="39.75" customHeight="1" x14ac:dyDescent="0.25">
      <c r="A12" s="17" t="s">
        <v>25</v>
      </c>
      <c r="B12" s="18">
        <f>'РНМЦК ПИР Панфил'!D16+'РНМЦК ПИР Панфил'!D17</f>
        <v>1002610.1599999999</v>
      </c>
      <c r="C12" s="19">
        <v>1</v>
      </c>
      <c r="D12" s="18">
        <f>B12</f>
        <v>1002610.1599999999</v>
      </c>
      <c r="E12" s="18">
        <f>D12</f>
        <v>1002610.1599999999</v>
      </c>
      <c r="F12" s="20"/>
      <c r="G12" s="20"/>
      <c r="H12" s="88"/>
      <c r="I12" s="44"/>
      <c r="J12" s="44"/>
    </row>
    <row r="13" spans="1:10" ht="39.75" customHeight="1" x14ac:dyDescent="0.25">
      <c r="A13" s="17" t="s">
        <v>26</v>
      </c>
      <c r="B13" s="18">
        <f>'РНМЦК ПИР Панфил'!D15</f>
        <v>126053.66</v>
      </c>
      <c r="C13" s="19">
        <v>1</v>
      </c>
      <c r="D13" s="18">
        <f>B13</f>
        <v>126053.66</v>
      </c>
      <c r="E13" s="18">
        <f>D13</f>
        <v>126053.66</v>
      </c>
      <c r="F13" s="20"/>
      <c r="G13" s="3"/>
      <c r="H13" s="88"/>
      <c r="I13" s="44"/>
    </row>
    <row r="14" spans="1:10" ht="75" x14ac:dyDescent="0.25">
      <c r="A14" s="17" t="s">
        <v>27</v>
      </c>
      <c r="B14" s="18">
        <f>'РНМЦК СМР Панфиловцев'!B18-'РНМЦК СМР Панфиловцев'!B13</f>
        <v>7574652.5999999996</v>
      </c>
      <c r="C14" s="19">
        <f>E24</f>
        <v>1.1731634700192608</v>
      </c>
      <c r="D14" s="18">
        <f>B14*C14</f>
        <v>8886305.7284064163</v>
      </c>
      <c r="E14" s="18">
        <f>D14</f>
        <v>8886305.7284064163</v>
      </c>
      <c r="F14" s="20"/>
      <c r="G14" s="3"/>
      <c r="H14" s="88"/>
      <c r="I14" s="44"/>
    </row>
    <row r="15" spans="1:10" ht="18.75" x14ac:dyDescent="0.25">
      <c r="A15" s="79" t="s">
        <v>47</v>
      </c>
      <c r="B15" s="18">
        <f>'РНМЦК СМР Панфиловцев'!B13</f>
        <v>2951370</v>
      </c>
      <c r="C15" s="19">
        <f>E24</f>
        <v>1.1731634700192608</v>
      </c>
      <c r="D15" s="18">
        <f>B15*C15</f>
        <v>3462439.4705107459</v>
      </c>
      <c r="E15" s="18">
        <f>D15</f>
        <v>3462439.4705107459</v>
      </c>
      <c r="F15" s="20"/>
      <c r="G15" s="3"/>
      <c r="H15" s="88"/>
    </row>
    <row r="16" spans="1:10" ht="18.75" x14ac:dyDescent="0.25">
      <c r="A16" s="43" t="s">
        <v>14</v>
      </c>
      <c r="B16" s="18"/>
      <c r="C16" s="19"/>
      <c r="D16" s="18"/>
      <c r="E16" s="18"/>
      <c r="F16" s="3"/>
      <c r="G16" s="3"/>
      <c r="H16" s="89"/>
    </row>
    <row r="17" spans="1:11" ht="39.75" customHeight="1" x14ac:dyDescent="0.25">
      <c r="A17" s="17" t="s">
        <v>28</v>
      </c>
      <c r="B17" s="18">
        <f>B12+B13+B14+B15</f>
        <v>11654686.42</v>
      </c>
      <c r="C17" s="19"/>
      <c r="D17" s="18">
        <f>D12+D13+D14+D15</f>
        <v>13477409.018917162</v>
      </c>
      <c r="E17" s="18">
        <f>E12+E13+E14+E15</f>
        <v>13477409.018917162</v>
      </c>
      <c r="F17" s="20"/>
      <c r="G17" s="3"/>
      <c r="H17" s="89"/>
    </row>
    <row r="18" spans="1:11" ht="39.75" customHeight="1" x14ac:dyDescent="0.25">
      <c r="A18" s="17" t="s">
        <v>29</v>
      </c>
      <c r="B18" s="18">
        <f>B17*0.2</f>
        <v>2330937.284</v>
      </c>
      <c r="C18" s="19"/>
      <c r="D18" s="18">
        <f>D17*0.2</f>
        <v>2695481.8037834326</v>
      </c>
      <c r="E18" s="18">
        <f>E17*0.2</f>
        <v>2695481.8037834326</v>
      </c>
      <c r="F18" s="20"/>
      <c r="G18" s="3"/>
      <c r="H18" s="89"/>
      <c r="J18" s="31"/>
    </row>
    <row r="19" spans="1:11" s="24" customFormat="1" ht="18.75" x14ac:dyDescent="0.25">
      <c r="A19" s="22" t="s">
        <v>30</v>
      </c>
      <c r="B19" s="18">
        <f>B17+B18</f>
        <v>13985623.704</v>
      </c>
      <c r="C19" s="19"/>
      <c r="D19" s="18">
        <f>D17+D18</f>
        <v>16172890.822700594</v>
      </c>
      <c r="E19" s="18">
        <f>E17+E18</f>
        <v>16172890.822700594</v>
      </c>
      <c r="F19" s="20"/>
      <c r="G19" s="23"/>
      <c r="H19" s="90"/>
    </row>
    <row r="20" spans="1:11" x14ac:dyDescent="0.25">
      <c r="F20" s="44"/>
      <c r="J20" s="31"/>
    </row>
    <row r="21" spans="1:11" s="30" customFormat="1" ht="18.75" x14ac:dyDescent="0.3">
      <c r="A21" s="109"/>
      <c r="B21" s="109"/>
      <c r="C21" s="109"/>
      <c r="D21" s="109"/>
      <c r="E21" s="109"/>
    </row>
    <row r="22" spans="1:11" x14ac:dyDescent="0.25">
      <c r="A22" s="84"/>
      <c r="B22" s="84"/>
      <c r="C22" s="83"/>
      <c r="D22" s="84"/>
      <c r="E22" s="84"/>
      <c r="F22" s="31"/>
    </row>
    <row r="23" spans="1:11" ht="56.25" customHeight="1" x14ac:dyDescent="0.25">
      <c r="A23" s="110" t="s">
        <v>53</v>
      </c>
      <c r="B23" s="110"/>
      <c r="C23" s="110"/>
      <c r="D23" s="110"/>
      <c r="E23" s="110"/>
      <c r="F23" s="31"/>
    </row>
    <row r="24" spans="1:11" ht="45.75" customHeight="1" x14ac:dyDescent="0.25">
      <c r="A24" s="111" t="s">
        <v>54</v>
      </c>
      <c r="B24" s="111"/>
      <c r="C24" s="111"/>
      <c r="D24" s="111"/>
      <c r="E24" s="80">
        <f>1.0074*1.0051*1.0544*1.0116*0.9994*1*0.9968*1.0031*0.9926*1.0017*1.0278*1.0601*1.0034</f>
        <v>1.1731634700192608</v>
      </c>
      <c r="F24" s="37"/>
      <c r="G24" s="32"/>
      <c r="H24" s="32"/>
      <c r="I24" s="33"/>
      <c r="J24" s="32"/>
      <c r="K24" s="34"/>
    </row>
    <row r="25" spans="1:11" ht="45.75" customHeight="1" x14ac:dyDescent="0.25">
      <c r="A25" s="111"/>
      <c r="B25" s="111"/>
      <c r="C25" s="111"/>
      <c r="D25" s="111"/>
      <c r="E25" s="111"/>
      <c r="F25" s="37"/>
      <c r="G25" s="32"/>
      <c r="H25" s="32"/>
      <c r="I25" s="33"/>
      <c r="J25" s="32"/>
      <c r="K25" s="34"/>
    </row>
    <row r="26" spans="1:11" ht="30.75" customHeight="1" x14ac:dyDescent="0.3">
      <c r="A26" s="77" t="s">
        <v>20</v>
      </c>
      <c r="B26" s="78"/>
      <c r="C26" s="81"/>
      <c r="D26" s="78"/>
      <c r="E26" s="78"/>
      <c r="G26" s="32"/>
      <c r="H26" s="32"/>
      <c r="I26" s="32"/>
      <c r="J26" s="32"/>
    </row>
    <row r="27" spans="1:11" ht="20.25" x14ac:dyDescent="0.3">
      <c r="A27" s="112" t="s">
        <v>21</v>
      </c>
      <c r="B27" s="112"/>
      <c r="C27" s="82"/>
      <c r="D27" s="74"/>
      <c r="E27" s="74"/>
      <c r="G27" s="32"/>
      <c r="H27" s="32"/>
      <c r="I27" s="32"/>
      <c r="J27" s="32"/>
    </row>
    <row r="28" spans="1:11" ht="20.25" x14ac:dyDescent="0.3">
      <c r="A28" s="75" t="s">
        <v>22</v>
      </c>
      <c r="B28" s="75"/>
      <c r="C28" s="81"/>
      <c r="D28" s="78"/>
      <c r="E28" s="78"/>
      <c r="G28" s="32"/>
      <c r="H28" s="32"/>
      <c r="I28" s="32"/>
      <c r="J28" s="32"/>
    </row>
    <row r="29" spans="1:11" ht="20.25" x14ac:dyDescent="0.3">
      <c r="A29" s="75" t="s">
        <v>23</v>
      </c>
      <c r="B29" s="75"/>
      <c r="C29" s="81"/>
      <c r="D29" s="76"/>
      <c r="E29" s="76" t="s">
        <v>24</v>
      </c>
      <c r="G29" s="32"/>
      <c r="H29" s="32"/>
      <c r="I29" s="32"/>
      <c r="J29" s="32"/>
    </row>
    <row r="30" spans="1:11" x14ac:dyDescent="0.25">
      <c r="A30" s="84"/>
      <c r="B30" s="84"/>
      <c r="C30" s="83"/>
      <c r="D30" s="84"/>
      <c r="E30" s="84"/>
      <c r="G30" s="32"/>
      <c r="H30" s="32"/>
      <c r="I30" s="32"/>
      <c r="J30" s="32"/>
    </row>
    <row r="31" spans="1:11" x14ac:dyDescent="0.25">
      <c r="A31" s="84"/>
      <c r="B31" s="84"/>
      <c r="C31" s="83"/>
      <c r="D31" s="84"/>
      <c r="E31" s="84"/>
    </row>
    <row r="35" spans="6:7" x14ac:dyDescent="0.25">
      <c r="F35" s="3"/>
      <c r="G35" s="3"/>
    </row>
    <row r="36" spans="6:7" x14ac:dyDescent="0.25">
      <c r="F36" s="35"/>
      <c r="G36" s="35"/>
    </row>
    <row r="37" spans="6:7" x14ac:dyDescent="0.25">
      <c r="F37" s="35"/>
      <c r="G37" s="35"/>
    </row>
    <row r="38" spans="6:7" x14ac:dyDescent="0.25">
      <c r="F38" s="35"/>
      <c r="G38" s="35"/>
    </row>
    <row r="39" spans="6:7" x14ac:dyDescent="0.25">
      <c r="F39" s="3"/>
      <c r="G39" s="3"/>
    </row>
    <row r="41" spans="6:7" x14ac:dyDescent="0.25">
      <c r="F41" s="3"/>
      <c r="G41" s="3"/>
    </row>
  </sheetData>
  <mergeCells count="11">
    <mergeCell ref="C1:E1"/>
    <mergeCell ref="A3:E3"/>
    <mergeCell ref="A4:E4"/>
    <mergeCell ref="A5:E5"/>
    <mergeCell ref="A9:C9"/>
    <mergeCell ref="A27:B27"/>
    <mergeCell ref="A8:E8"/>
    <mergeCell ref="A23:E23"/>
    <mergeCell ref="A24:D24"/>
    <mergeCell ref="A25:E25"/>
    <mergeCell ref="A21:E21"/>
  </mergeCells>
  <pageMargins left="0.70866141732283472" right="0.31496062992125984" top="0.55118110236220474" bottom="0.35433070866141736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РНМЦК ПИР Панфил</vt:lpstr>
      <vt:lpstr>РНМЦК СМР Панфиловцев</vt:lpstr>
      <vt:lpstr>РНМЦК (по 604) </vt:lpstr>
      <vt:lpstr>'РНМЦК ПИР Панфил'!_GoBack</vt:lpstr>
      <vt:lpstr>'РНМЦК (по 604) '!Область_печати</vt:lpstr>
      <vt:lpstr>'РНМЦК ПИР Панфил'!Область_печати</vt:lpstr>
      <vt:lpstr>'РНМЦК СМР Панфиловцев'!Область_печати</vt:lpstr>
    </vt:vector>
  </TitlesOfParts>
  <Company>DIT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Алеев Тимур Амирович</dc:creator>
  <cp:lastModifiedBy>Бундина, Светлана Анатольевна (KRIS512 - BundinaSA)</cp:lastModifiedBy>
  <cp:lastPrinted>2024-03-04T07:06:09Z</cp:lastPrinted>
  <dcterms:created xsi:type="dcterms:W3CDTF">2023-08-28T13:11:26Z</dcterms:created>
  <dcterms:modified xsi:type="dcterms:W3CDTF">2024-03-04T07:06:11Z</dcterms:modified>
</cp:coreProperties>
</file>